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25725"/>
</workbook>
</file>

<file path=xl/calcChain.xml><?xml version="1.0" encoding="utf-8"?>
<calcChain xmlns="http://schemas.openxmlformats.org/spreadsheetml/2006/main">
  <c r="I17" i="4"/>
  <c r="J17" s="1"/>
  <c r="I42"/>
  <c r="I8"/>
  <c r="I5"/>
  <c r="F26"/>
  <c r="H26"/>
  <c r="J26"/>
  <c r="K26"/>
  <c r="K4"/>
  <c r="J4"/>
  <c r="K43"/>
  <c r="I22"/>
  <c r="J22" s="1"/>
  <c r="J42"/>
  <c r="I6"/>
  <c r="K6" s="1"/>
  <c r="I15"/>
  <c r="J39"/>
  <c r="I30"/>
  <c r="J30" s="1"/>
  <c r="I32"/>
  <c r="J32" s="1"/>
  <c r="I10"/>
  <c r="K10" s="1"/>
  <c r="J8"/>
  <c r="I45"/>
  <c r="K45" s="1"/>
  <c r="I19"/>
  <c r="K19" s="1"/>
  <c r="I38"/>
  <c r="K38" s="1"/>
  <c r="I7"/>
  <c r="K7" s="1"/>
  <c r="I21"/>
  <c r="K21" s="1"/>
  <c r="I41"/>
  <c r="K41" s="1"/>
  <c r="I24"/>
  <c r="J24" s="1"/>
  <c r="I23"/>
  <c r="J23" s="1"/>
  <c r="I12"/>
  <c r="K12" s="1"/>
  <c r="I40"/>
  <c r="K40" s="1"/>
  <c r="I34"/>
  <c r="J34" s="1"/>
  <c r="I33"/>
  <c r="J33" s="1"/>
  <c r="I35"/>
  <c r="K35" s="1"/>
  <c r="I36"/>
  <c r="K36" s="1"/>
  <c r="K5"/>
  <c r="I9"/>
  <c r="J5"/>
  <c r="I16"/>
  <c r="J16" s="1"/>
  <c r="K49"/>
  <c r="K48"/>
  <c r="K47"/>
  <c r="K46"/>
  <c r="K44"/>
  <c r="G15"/>
  <c r="H15" s="1"/>
  <c r="G8"/>
  <c r="H8" s="1"/>
  <c r="H24"/>
  <c r="F49"/>
  <c r="H49"/>
  <c r="J49"/>
  <c r="F48"/>
  <c r="H48"/>
  <c r="J48"/>
  <c r="F47"/>
  <c r="H47"/>
  <c r="J47"/>
  <c r="F46"/>
  <c r="H46"/>
  <c r="J46"/>
  <c r="F45"/>
  <c r="H45"/>
  <c r="F44"/>
  <c r="H44"/>
  <c r="J44"/>
  <c r="F43"/>
  <c r="H43"/>
  <c r="F42"/>
  <c r="H42"/>
  <c r="F5"/>
  <c r="F41"/>
  <c r="H41"/>
  <c r="F40"/>
  <c r="H40"/>
  <c r="J40"/>
  <c r="F39"/>
  <c r="H39"/>
  <c r="F38"/>
  <c r="H38"/>
  <c r="J38"/>
  <c r="F37"/>
  <c r="K37"/>
  <c r="H37"/>
  <c r="J37"/>
  <c r="F36"/>
  <c r="H36"/>
  <c r="J7"/>
  <c r="J9"/>
  <c r="J11"/>
  <c r="J12"/>
  <c r="J13"/>
  <c r="J14"/>
  <c r="J18"/>
  <c r="J20"/>
  <c r="J25"/>
  <c r="J27"/>
  <c r="J28"/>
  <c r="J29"/>
  <c r="J31"/>
  <c r="H35"/>
  <c r="F35"/>
  <c r="H34"/>
  <c r="F34"/>
  <c r="K33"/>
  <c r="H33"/>
  <c r="F33"/>
  <c r="H32"/>
  <c r="F32"/>
  <c r="K31"/>
  <c r="H31"/>
  <c r="F31"/>
  <c r="H30"/>
  <c r="F30"/>
  <c r="K29"/>
  <c r="H29"/>
  <c r="F29"/>
  <c r="K28"/>
  <c r="H28"/>
  <c r="F28"/>
  <c r="K27"/>
  <c r="H27"/>
  <c r="F27"/>
  <c r="K25"/>
  <c r="H25"/>
  <c r="F25"/>
  <c r="F24"/>
  <c r="H23"/>
  <c r="F23"/>
  <c r="H22"/>
  <c r="F22"/>
  <c r="H21"/>
  <c r="F21"/>
  <c r="K20"/>
  <c r="H20"/>
  <c r="F20"/>
  <c r="H19"/>
  <c r="F19"/>
  <c r="K18"/>
  <c r="H18"/>
  <c r="F18"/>
  <c r="H17"/>
  <c r="F17"/>
  <c r="K16"/>
  <c r="H16"/>
  <c r="F16"/>
  <c r="F15"/>
  <c r="K14"/>
  <c r="H14"/>
  <c r="F14"/>
  <c r="K13"/>
  <c r="H13"/>
  <c r="F13"/>
  <c r="H12"/>
  <c r="F12"/>
  <c r="K11"/>
  <c r="H11"/>
  <c r="F11"/>
  <c r="H10"/>
  <c r="F10"/>
  <c r="K9"/>
  <c r="H9"/>
  <c r="F9"/>
  <c r="F8"/>
  <c r="H7"/>
  <c r="F7"/>
  <c r="H6"/>
  <c r="F6"/>
  <c r="H5"/>
  <c r="K40" i="1"/>
  <c r="H40"/>
  <c r="F40"/>
  <c r="L40" s="1"/>
  <c r="K39"/>
  <c r="H39"/>
  <c r="F39"/>
  <c r="L39" s="1"/>
  <c r="K38"/>
  <c r="H38"/>
  <c r="F38"/>
  <c r="L38" s="1"/>
  <c r="K37"/>
  <c r="H37"/>
  <c r="F37"/>
  <c r="L37" s="1"/>
  <c r="K36"/>
  <c r="H36"/>
  <c r="F36"/>
  <c r="L36" s="1"/>
  <c r="K35"/>
  <c r="H35"/>
  <c r="F35"/>
  <c r="L35" s="1"/>
  <c r="K34"/>
  <c r="H34"/>
  <c r="F34"/>
  <c r="L34" s="1"/>
  <c r="K33"/>
  <c r="H33"/>
  <c r="F33"/>
  <c r="L33" s="1"/>
  <c r="K32"/>
  <c r="H32"/>
  <c r="F32"/>
  <c r="L32" s="1"/>
  <c r="K31"/>
  <c r="H31"/>
  <c r="F31"/>
  <c r="L31" s="1"/>
  <c r="K30"/>
  <c r="H30"/>
  <c r="F30"/>
  <c r="L30" s="1"/>
  <c r="K29"/>
  <c r="H29"/>
  <c r="F29"/>
  <c r="L29" s="1"/>
  <c r="K28"/>
  <c r="H28"/>
  <c r="F28"/>
  <c r="L28" s="1"/>
  <c r="K27"/>
  <c r="H27"/>
  <c r="F27"/>
  <c r="L27" s="1"/>
  <c r="K26"/>
  <c r="H26"/>
  <c r="F26"/>
  <c r="L26" s="1"/>
  <c r="K25"/>
  <c r="H25"/>
  <c r="F25"/>
  <c r="L25" s="1"/>
  <c r="K24"/>
  <c r="H24"/>
  <c r="F24"/>
  <c r="L24" s="1"/>
  <c r="I5"/>
  <c r="J5" s="1"/>
  <c r="G5"/>
  <c r="H23"/>
  <c r="H22"/>
  <c r="H21"/>
  <c r="H20"/>
  <c r="H19"/>
  <c r="H18"/>
  <c r="L18" s="1"/>
  <c r="H17"/>
  <c r="H16"/>
  <c r="H15"/>
  <c r="H14"/>
  <c r="H13"/>
  <c r="H12"/>
  <c r="H11"/>
  <c r="H10"/>
  <c r="L10" s="1"/>
  <c r="H9"/>
  <c r="H8"/>
  <c r="H7"/>
  <c r="H5"/>
  <c r="J6"/>
  <c r="H6"/>
  <c r="K6"/>
  <c r="K7"/>
  <c r="K8"/>
  <c r="K9"/>
  <c r="K10"/>
  <c r="K11"/>
  <c r="K12"/>
  <c r="K13"/>
  <c r="K14"/>
  <c r="K15"/>
  <c r="K16"/>
  <c r="K17"/>
  <c r="K18"/>
  <c r="K19"/>
  <c r="K20"/>
  <c r="K21"/>
  <c r="K22"/>
  <c r="K23"/>
  <c r="F6"/>
  <c r="F7"/>
  <c r="F8"/>
  <c r="L8" s="1"/>
  <c r="F9"/>
  <c r="F10"/>
  <c r="F11"/>
  <c r="F12"/>
  <c r="L12" s="1"/>
  <c r="F13"/>
  <c r="F14"/>
  <c r="L14" s="1"/>
  <c r="F15"/>
  <c r="F16"/>
  <c r="L16" s="1"/>
  <c r="F17"/>
  <c r="F18"/>
  <c r="F19"/>
  <c r="F20"/>
  <c r="L20" s="1"/>
  <c r="F21"/>
  <c r="F22"/>
  <c r="L22" s="1"/>
  <c r="F23"/>
  <c r="F5"/>
  <c r="K17" i="4" l="1"/>
  <c r="K8"/>
  <c r="J19"/>
  <c r="L19" s="1"/>
  <c r="J10"/>
  <c r="L10" s="1"/>
  <c r="K23"/>
  <c r="J6"/>
  <c r="L6" s="1"/>
  <c r="K32"/>
  <c r="J35"/>
  <c r="K42"/>
  <c r="J21"/>
  <c r="L21" s="1"/>
  <c r="J36"/>
  <c r="L36" s="1"/>
  <c r="J41"/>
  <c r="L41" s="1"/>
  <c r="F50"/>
  <c r="L26"/>
  <c r="K22"/>
  <c r="K34"/>
  <c r="J43"/>
  <c r="L43" s="1"/>
  <c r="H50"/>
  <c r="K24"/>
  <c r="J45"/>
  <c r="L45" s="1"/>
  <c r="K15"/>
  <c r="J15"/>
  <c r="L15" s="1"/>
  <c r="K30"/>
  <c r="K39"/>
  <c r="L42"/>
  <c r="L46"/>
  <c r="L39"/>
  <c r="L47"/>
  <c r="L37"/>
  <c r="L38"/>
  <c r="L44"/>
  <c r="L48"/>
  <c r="L40"/>
  <c r="L49"/>
  <c r="L30"/>
  <c r="L32"/>
  <c r="L27"/>
  <c r="L33"/>
  <c r="L7"/>
  <c r="L11"/>
  <c r="L23"/>
  <c r="L28"/>
  <c r="L34"/>
  <c r="L29"/>
  <c r="L31"/>
  <c r="L35"/>
  <c r="L8"/>
  <c r="L12"/>
  <c r="L16"/>
  <c r="L20"/>
  <c r="L24"/>
  <c r="L9"/>
  <c r="L13"/>
  <c r="L17"/>
  <c r="L25"/>
  <c r="L14"/>
  <c r="L18"/>
  <c r="L22"/>
  <c r="K5" i="1"/>
  <c r="L5"/>
  <c r="L7"/>
  <c r="L11"/>
  <c r="L15"/>
  <c r="L19"/>
  <c r="L23"/>
  <c r="L9"/>
  <c r="L13"/>
  <c r="L17"/>
  <c r="L21"/>
  <c r="L6"/>
  <c r="J50" i="4" l="1"/>
  <c r="L50"/>
</calcChain>
</file>

<file path=xl/sharedStrings.xml><?xml version="1.0" encoding="utf-8"?>
<sst xmlns="http://schemas.openxmlformats.org/spreadsheetml/2006/main" count="127" uniqueCount="68">
  <si>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</si>
  <si>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</si>
  <si>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</si>
  <si>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</si>
  <si>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</si>
  <si>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</si>
  <si>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</si>
  <si>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</si>
  <si>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</si>
  <si>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</si>
  <si>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Глюкоза 10% 200,0</t>
  </si>
  <si>
    <t>Натрію хлорид 0,9% 100,0</t>
  </si>
  <si>
    <t>Натрію хлорид 0,9% 200,0</t>
  </si>
  <si>
    <t>Натрію хлорид 0,9%400,0</t>
  </si>
  <si>
    <t>Рінгер лактат.200,0</t>
  </si>
  <si>
    <t>Розчин Рінгера 400,0</t>
  </si>
  <si>
    <t xml:space="preserve">       фл</t>
  </si>
  <si>
    <t>Гекодез 6% 200,0</t>
  </si>
  <si>
    <t>Реосорбілакт 200,0</t>
  </si>
  <si>
    <t xml:space="preserve"> Маніт 15% 200,0</t>
  </si>
  <si>
    <t>Натрію гідрокарб4% 200,0</t>
  </si>
  <si>
    <t>Лефлоцин 100,0</t>
  </si>
  <si>
    <t>Лефлоцин 150,0</t>
  </si>
  <si>
    <t>Метронідазол 100,0</t>
  </si>
  <si>
    <t>Флуконазол 0,2% 100,0</t>
  </si>
  <si>
    <t xml:space="preserve">Інфулган 100,0 </t>
  </si>
  <si>
    <t>Інфулган 20,0</t>
  </si>
  <si>
    <t>Магнію сульфат 5,0 №10</t>
  </si>
  <si>
    <t>уп</t>
  </si>
  <si>
    <t>Сангера 5,0 №5</t>
  </si>
  <si>
    <t>Анальгін 50% 2,0 №10</t>
  </si>
  <si>
    <t>Еуфілін 2% 5,0 №10</t>
  </si>
  <si>
    <t>Лонгокаїн 5,0 №10</t>
  </si>
  <si>
    <t>Лактувіт 200,0</t>
  </si>
  <si>
    <t xml:space="preserve">Нейроцитин 100,0 </t>
  </si>
  <si>
    <t>Небутамол 2,0 № 10</t>
  </si>
  <si>
    <t>Лінелід 300,0</t>
  </si>
  <si>
    <t>конт</t>
  </si>
  <si>
    <t>Відріз марлевий мед н/ст</t>
  </si>
  <si>
    <t>Система в/в</t>
  </si>
  <si>
    <t>шт</t>
  </si>
  <si>
    <t>Шприц 2,0</t>
  </si>
  <si>
    <t>Шприц 5,0</t>
  </si>
  <si>
    <t>Шприц 10,0</t>
  </si>
  <si>
    <t>Глюкоза 5% 200,0</t>
  </si>
  <si>
    <t>Шприц 10,0(з 2 голками)</t>
  </si>
  <si>
    <t>шприц 20,0</t>
  </si>
  <si>
    <t>Бинт 5*10 н/ст</t>
  </si>
  <si>
    <t>Бинт 7 *14 н/ст</t>
  </si>
  <si>
    <t>Бинт 7*14 стер</t>
  </si>
  <si>
    <t>Вата 50,0 н/ст</t>
  </si>
  <si>
    <t>Вата 100,0 н/ст</t>
  </si>
  <si>
    <t>Рукавички огл. н/ст</t>
  </si>
  <si>
    <t>пара</t>
  </si>
  <si>
    <t>Шприц 1,0 (інсуліновий)</t>
  </si>
  <si>
    <t>Пристрій ПК з пласт. гол</t>
  </si>
  <si>
    <t>Назва лікарського засобу,виробу медичного призначення</t>
  </si>
  <si>
    <t>Ціна</t>
  </si>
  <si>
    <t>кількість</t>
  </si>
  <si>
    <t>Рукавички хір. стер</t>
  </si>
  <si>
    <t xml:space="preserve">     фл</t>
  </si>
  <si>
    <t>Канюля Венопорт 24G</t>
  </si>
  <si>
    <t xml:space="preserve"> Канюля Венопорт 18G</t>
  </si>
  <si>
    <t xml:space="preserve"> Безпечна голка 21G</t>
  </si>
  <si>
    <t>Одиниця виміру</t>
  </si>
  <si>
    <t>Залишок</t>
  </si>
  <si>
    <t>оборот</t>
  </si>
  <si>
    <t xml:space="preserve">                     Загальна сума: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</si>
</sst>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5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tabSelected="1" topLeftCell="A19" workbookViewId="0">
      <selection activeCell="K43" sqref="K43"/>
    </sheetView>
  </sheetViews>
  <sheetFormatPr defaultRowHeight="15"/>
  <cols>
    <col min="1" max="1" width="6.42578125" customWidth="1"/>
    <col min="2" max="2" width="27" customWidth="1"/>
    <col min="3" max="3" width="7.28515625" customWidth="1"/>
    <col min="5" max="5" width="7.7109375" customWidth="1"/>
    <col min="6" max="6" width="10.42578125" customWidth="1"/>
    <col min="7" max="7" width="9.5703125" customWidth="1"/>
    <col min="8" max="8" width="8.28515625" customWidth="1"/>
    <col min="9" max="9" width="8.7109375" customWidth="1"/>
    <col min="10" max="10" width="9" customWidth="1"/>
    <col min="12" max="12" width="10.85546875" customWidth="1"/>
  </cols>
  <sheetData>
    <row r="1" spans="1:12" ht="45" customHeight="1">
      <c r="A1" s="20" t="s">
        <v>8</v>
      </c>
      <c r="B1" s="23" t="s">
        <v>56</v>
      </c>
      <c r="C1" s="34" t="s">
        <v>64</v>
      </c>
      <c r="D1" s="37" t="s">
        <v>57</v>
      </c>
      <c r="E1" s="26" t="s">
        <v>65</v>
      </c>
      <c r="F1" s="27"/>
      <c r="G1" s="30" t="s">
        <v>66</v>
      </c>
      <c r="H1" s="31"/>
      <c r="I1" s="31"/>
      <c r="J1" s="32"/>
      <c r="K1" s="26" t="s">
        <v>65</v>
      </c>
      <c r="L1" s="27"/>
    </row>
    <row r="2" spans="1:12">
      <c r="A2" s="21"/>
      <c r="B2" s="24"/>
      <c r="C2" s="35"/>
      <c r="D2" s="38"/>
      <c r="E2" s="28"/>
      <c r="F2" s="29"/>
      <c r="G2" s="33" t="s">
        <v>2</v>
      </c>
      <c r="H2" s="33"/>
      <c r="I2" s="33" t="s">
        <v>3</v>
      </c>
      <c r="J2" s="33"/>
      <c r="K2" s="28"/>
      <c r="L2" s="29"/>
    </row>
    <row r="3" spans="1:12" ht="15.75" thickBot="1">
      <c r="A3" s="22"/>
      <c r="B3" s="25"/>
      <c r="C3" s="36"/>
      <c r="D3" s="39"/>
      <c r="E3" s="13" t="s">
        <v>58</v>
      </c>
      <c r="F3" s="14" t="s">
        <v>5</v>
      </c>
      <c r="G3" s="17" t="s">
        <v>58</v>
      </c>
      <c r="H3" s="17" t="s">
        <v>5</v>
      </c>
      <c r="I3" s="17" t="s">
        <v>58</v>
      </c>
      <c r="J3" s="17" t="s">
        <v>5</v>
      </c>
      <c r="K3" s="13" t="s">
        <v>58</v>
      </c>
      <c r="L3" s="14" t="s">
        <v>5</v>
      </c>
    </row>
    <row r="4" spans="1:12" s="12" customFormat="1">
      <c r="A4" s="16">
        <v>1</v>
      </c>
      <c r="B4" s="15" t="s">
        <v>10</v>
      </c>
      <c r="C4" s="16" t="s">
        <v>7</v>
      </c>
      <c r="D4" s="15">
        <v>19.21</v>
      </c>
      <c r="E4" s="15">
        <v>24</v>
      </c>
      <c r="F4" s="15">
        <v>461.04</v>
      </c>
      <c r="G4" s="15"/>
      <c r="H4" s="15"/>
      <c r="I4" s="15">
        <v>10</v>
      </c>
      <c r="J4" s="15">
        <f>I4*D4</f>
        <v>192.10000000000002</v>
      </c>
      <c r="K4" s="15">
        <f>E4+G4-I4</f>
        <v>14</v>
      </c>
      <c r="L4" s="15">
        <v>461.04</v>
      </c>
    </row>
    <row r="5" spans="1:12">
      <c r="A5" s="4">
        <v>2</v>
      </c>
      <c r="B5" s="1" t="s">
        <v>44</v>
      </c>
      <c r="C5" s="3" t="s">
        <v>7</v>
      </c>
      <c r="D5" s="1">
        <v>13.65</v>
      </c>
      <c r="E5" s="1">
        <v>212</v>
      </c>
      <c r="F5" s="1">
        <f>D5*E5</f>
        <v>2893.8</v>
      </c>
      <c r="G5" s="1">
        <v>480</v>
      </c>
      <c r="H5" s="1">
        <f t="shared" ref="H5" si="0">D5*G5</f>
        <v>6552</v>
      </c>
      <c r="I5" s="1">
        <f>24+48+96</f>
        <v>168</v>
      </c>
      <c r="J5" s="1">
        <f>I5*D5</f>
        <v>2293.2000000000003</v>
      </c>
      <c r="K5" s="1">
        <f>E5+G5-I5</f>
        <v>524</v>
      </c>
      <c r="L5" s="1">
        <v>2893.8</v>
      </c>
    </row>
    <row r="6" spans="1:12">
      <c r="A6" s="4">
        <v>3</v>
      </c>
      <c r="B6" s="1" t="s">
        <v>11</v>
      </c>
      <c r="C6" s="3" t="s">
        <v>7</v>
      </c>
      <c r="D6" s="1">
        <v>13.24</v>
      </c>
      <c r="E6" s="1">
        <v>990</v>
      </c>
      <c r="F6" s="1">
        <f t="shared" ref="F6:F35" si="1">D6*E6</f>
        <v>13107.6</v>
      </c>
      <c r="G6" s="1"/>
      <c r="H6" s="1">
        <f>D6*G6</f>
        <v>0</v>
      </c>
      <c r="I6" s="1">
        <f>50+100+100+100+100+100+100</f>
        <v>650</v>
      </c>
      <c r="J6" s="1">
        <f>D6*I6</f>
        <v>8606</v>
      </c>
      <c r="K6" s="1">
        <f t="shared" ref="K6:L23" si="2">E6+G6-I6</f>
        <v>340</v>
      </c>
      <c r="L6" s="1">
        <f t="shared" si="2"/>
        <v>4501.6000000000004</v>
      </c>
    </row>
    <row r="7" spans="1:12">
      <c r="A7" s="4">
        <v>4</v>
      </c>
      <c r="B7" s="1" t="s">
        <v>12</v>
      </c>
      <c r="C7" s="3" t="s">
        <v>7</v>
      </c>
      <c r="D7" s="1">
        <v>12.74</v>
      </c>
      <c r="E7" s="1">
        <v>326</v>
      </c>
      <c r="F7" s="1">
        <f t="shared" si="1"/>
        <v>4153.24</v>
      </c>
      <c r="G7" s="1">
        <v>840</v>
      </c>
      <c r="H7" s="1">
        <f t="shared" ref="H7:H49" si="3">D7*G7</f>
        <v>10701.6</v>
      </c>
      <c r="I7" s="1">
        <f>96+96+288+144+96+144+96+144</f>
        <v>1104</v>
      </c>
      <c r="J7" s="1">
        <f t="shared" ref="J7:J49" si="4">D7*I7</f>
        <v>14064.960000000001</v>
      </c>
      <c r="K7" s="1">
        <f t="shared" si="2"/>
        <v>62</v>
      </c>
      <c r="L7" s="1">
        <f t="shared" si="2"/>
        <v>789.8799999999992</v>
      </c>
    </row>
    <row r="8" spans="1:12">
      <c r="A8" s="4">
        <v>5</v>
      </c>
      <c r="B8" s="1" t="s">
        <v>13</v>
      </c>
      <c r="C8" s="3" t="s">
        <v>7</v>
      </c>
      <c r="D8" s="1">
        <v>17.38</v>
      </c>
      <c r="E8" s="1">
        <v>74</v>
      </c>
      <c r="F8" s="1">
        <f t="shared" si="1"/>
        <v>1286.1199999999999</v>
      </c>
      <c r="G8" s="1">
        <f>720+720</f>
        <v>1440</v>
      </c>
      <c r="H8" s="1">
        <f t="shared" si="3"/>
        <v>25027.199999999997</v>
      </c>
      <c r="I8" s="1">
        <f>48+72+48+48+24+72+96+48</f>
        <v>456</v>
      </c>
      <c r="J8" s="1">
        <f t="shared" si="4"/>
        <v>7925.28</v>
      </c>
      <c r="K8" s="1">
        <f t="shared" si="2"/>
        <v>1058</v>
      </c>
      <c r="L8" s="1">
        <f t="shared" si="2"/>
        <v>18388.039999999997</v>
      </c>
    </row>
    <row r="9" spans="1:12">
      <c r="A9" s="4">
        <v>6</v>
      </c>
      <c r="B9" s="1" t="s">
        <v>14</v>
      </c>
      <c r="C9" s="3" t="s">
        <v>7</v>
      </c>
      <c r="D9" s="1">
        <v>27.74</v>
      </c>
      <c r="E9" s="1">
        <v>132</v>
      </c>
      <c r="F9" s="1">
        <f t="shared" si="1"/>
        <v>3661.68</v>
      </c>
      <c r="G9" s="1"/>
      <c r="H9" s="1">
        <f t="shared" si="3"/>
        <v>0</v>
      </c>
      <c r="I9" s="1">
        <f>24+48</f>
        <v>72</v>
      </c>
      <c r="J9" s="1">
        <f t="shared" si="4"/>
        <v>1997.28</v>
      </c>
      <c r="K9" s="1">
        <f t="shared" si="2"/>
        <v>60</v>
      </c>
      <c r="L9" s="1">
        <f t="shared" si="2"/>
        <v>1664.3999999999999</v>
      </c>
    </row>
    <row r="10" spans="1:12">
      <c r="A10" s="4">
        <v>7</v>
      </c>
      <c r="B10" s="1" t="s">
        <v>15</v>
      </c>
      <c r="C10" s="11" t="s">
        <v>60</v>
      </c>
      <c r="D10" s="1">
        <v>24.92</v>
      </c>
      <c r="E10" s="1">
        <v>96</v>
      </c>
      <c r="F10" s="1">
        <f t="shared" si="1"/>
        <v>2392.3200000000002</v>
      </c>
      <c r="G10" s="1">
        <v>240</v>
      </c>
      <c r="H10" s="1">
        <f t="shared" si="3"/>
        <v>5980.8</v>
      </c>
      <c r="I10" s="1">
        <f>24+48+24+24</f>
        <v>120</v>
      </c>
      <c r="J10" s="1">
        <f t="shared" si="4"/>
        <v>2990.4</v>
      </c>
      <c r="K10" s="1">
        <f t="shared" si="2"/>
        <v>216</v>
      </c>
      <c r="L10" s="1">
        <f t="shared" si="2"/>
        <v>5382.7200000000012</v>
      </c>
    </row>
    <row r="11" spans="1:12">
      <c r="A11" s="4">
        <v>8</v>
      </c>
      <c r="B11" s="1" t="s">
        <v>17</v>
      </c>
      <c r="C11" s="10" t="s">
        <v>16</v>
      </c>
      <c r="D11" s="1">
        <v>149.80000000000001</v>
      </c>
      <c r="E11" s="1">
        <v>12</v>
      </c>
      <c r="F11" s="1">
        <f t="shared" si="1"/>
        <v>1797.6000000000001</v>
      </c>
      <c r="G11" s="1">
        <v>48</v>
      </c>
      <c r="H11" s="1">
        <f t="shared" si="3"/>
        <v>7190.4000000000005</v>
      </c>
      <c r="I11" s="1"/>
      <c r="J11" s="1">
        <f t="shared" si="4"/>
        <v>0</v>
      </c>
      <c r="K11" s="1">
        <f t="shared" si="2"/>
        <v>60</v>
      </c>
      <c r="L11" s="1">
        <f t="shared" si="2"/>
        <v>8988</v>
      </c>
    </row>
    <row r="12" spans="1:12">
      <c r="A12" s="4">
        <v>9</v>
      </c>
      <c r="B12" s="1" t="s">
        <v>18</v>
      </c>
      <c r="C12" s="3" t="s">
        <v>7</v>
      </c>
      <c r="D12" s="1">
        <v>51.9</v>
      </c>
      <c r="E12" s="1">
        <v>61</v>
      </c>
      <c r="F12" s="1">
        <f t="shared" si="1"/>
        <v>3165.9</v>
      </c>
      <c r="G12" s="1"/>
      <c r="H12" s="1">
        <f t="shared" si="3"/>
        <v>0</v>
      </c>
      <c r="I12" s="1">
        <f>48+13</f>
        <v>61</v>
      </c>
      <c r="J12" s="1">
        <f t="shared" si="4"/>
        <v>3165.9</v>
      </c>
      <c r="K12" s="1">
        <f t="shared" si="2"/>
        <v>0</v>
      </c>
      <c r="L12" s="1">
        <f t="shared" si="2"/>
        <v>0</v>
      </c>
    </row>
    <row r="13" spans="1:12">
      <c r="A13" s="4">
        <v>10</v>
      </c>
      <c r="B13" s="1" t="s">
        <v>19</v>
      </c>
      <c r="C13" s="3" t="s">
        <v>7</v>
      </c>
      <c r="D13" s="1">
        <v>60.45</v>
      </c>
      <c r="E13" s="1">
        <v>240</v>
      </c>
      <c r="F13" s="1">
        <f t="shared" si="1"/>
        <v>14508</v>
      </c>
      <c r="G13" s="1"/>
      <c r="H13" s="1">
        <f t="shared" si="3"/>
        <v>0</v>
      </c>
      <c r="I13" s="1">
        <v>24</v>
      </c>
      <c r="J13" s="1">
        <f t="shared" si="4"/>
        <v>1450.8000000000002</v>
      </c>
      <c r="K13" s="1">
        <f t="shared" si="2"/>
        <v>216</v>
      </c>
      <c r="L13" s="1">
        <f t="shared" si="2"/>
        <v>13057.2</v>
      </c>
    </row>
    <row r="14" spans="1:12">
      <c r="A14" s="4">
        <v>11</v>
      </c>
      <c r="B14" s="1" t="s">
        <v>20</v>
      </c>
      <c r="C14" s="3" t="s">
        <v>7</v>
      </c>
      <c r="D14" s="1">
        <v>31.08</v>
      </c>
      <c r="E14" s="1">
        <v>48</v>
      </c>
      <c r="F14" s="1">
        <f t="shared" si="1"/>
        <v>1491.84</v>
      </c>
      <c r="G14" s="1"/>
      <c r="H14" s="1">
        <f t="shared" si="3"/>
        <v>0</v>
      </c>
      <c r="I14" s="1"/>
      <c r="J14" s="1">
        <f t="shared" si="4"/>
        <v>0</v>
      </c>
      <c r="K14" s="1">
        <f t="shared" si="2"/>
        <v>48</v>
      </c>
      <c r="L14" s="1">
        <f t="shared" si="2"/>
        <v>1491.84</v>
      </c>
    </row>
    <row r="15" spans="1:12">
      <c r="A15" s="4">
        <v>12</v>
      </c>
      <c r="B15" s="1" t="s">
        <v>21</v>
      </c>
      <c r="C15" s="3" t="s">
        <v>7</v>
      </c>
      <c r="D15" s="1">
        <v>94.4</v>
      </c>
      <c r="E15" s="1">
        <v>150</v>
      </c>
      <c r="F15" s="1">
        <f t="shared" si="1"/>
        <v>14160</v>
      </c>
      <c r="G15" s="1">
        <f>1200+600</f>
        <v>1800</v>
      </c>
      <c r="H15" s="1">
        <f t="shared" si="3"/>
        <v>169920</v>
      </c>
      <c r="I15" s="1">
        <f>60+120+60</f>
        <v>240</v>
      </c>
      <c r="J15" s="1">
        <f t="shared" si="4"/>
        <v>22656</v>
      </c>
      <c r="K15" s="1">
        <f t="shared" si="2"/>
        <v>1710</v>
      </c>
      <c r="L15" s="1">
        <f t="shared" si="2"/>
        <v>161424</v>
      </c>
    </row>
    <row r="16" spans="1:12">
      <c r="A16" s="4">
        <v>13</v>
      </c>
      <c r="B16" s="1" t="s">
        <v>22</v>
      </c>
      <c r="C16" s="3" t="s">
        <v>7</v>
      </c>
      <c r="D16" s="1">
        <v>152.57</v>
      </c>
      <c r="E16" s="1">
        <v>135</v>
      </c>
      <c r="F16" s="1">
        <f t="shared" si="1"/>
        <v>20596.95</v>
      </c>
      <c r="G16" s="1"/>
      <c r="H16" s="1">
        <f t="shared" si="3"/>
        <v>0</v>
      </c>
      <c r="I16" s="1">
        <f>60+48+27</f>
        <v>135</v>
      </c>
      <c r="J16" s="1">
        <f t="shared" si="4"/>
        <v>20596.95</v>
      </c>
      <c r="K16" s="1">
        <f t="shared" si="2"/>
        <v>0</v>
      </c>
      <c r="L16" s="1">
        <f t="shared" si="2"/>
        <v>0</v>
      </c>
    </row>
    <row r="17" spans="1:12">
      <c r="A17" s="4">
        <v>14</v>
      </c>
      <c r="B17" s="1" t="s">
        <v>23</v>
      </c>
      <c r="C17" s="3" t="s">
        <v>7</v>
      </c>
      <c r="D17" s="1">
        <v>16.46</v>
      </c>
      <c r="E17" s="1">
        <v>1255</v>
      </c>
      <c r="F17" s="1">
        <f t="shared" si="1"/>
        <v>20657.3</v>
      </c>
      <c r="G17" s="1"/>
      <c r="H17" s="1">
        <f t="shared" si="3"/>
        <v>0</v>
      </c>
      <c r="I17" s="1">
        <f>180+90+90</f>
        <v>360</v>
      </c>
      <c r="J17" s="1">
        <f t="shared" si="4"/>
        <v>5925.6</v>
      </c>
      <c r="K17" s="1">
        <f t="shared" si="2"/>
        <v>895</v>
      </c>
      <c r="L17" s="1">
        <f t="shared" si="2"/>
        <v>14731.699999999999</v>
      </c>
    </row>
    <row r="18" spans="1:12">
      <c r="A18" s="4">
        <v>15</v>
      </c>
      <c r="B18" s="1" t="s">
        <v>24</v>
      </c>
      <c r="C18" s="2" t="s">
        <v>7</v>
      </c>
      <c r="D18" s="1">
        <v>98</v>
      </c>
      <c r="E18" s="1">
        <v>20</v>
      </c>
      <c r="F18" s="1">
        <f t="shared" si="1"/>
        <v>1960</v>
      </c>
      <c r="G18" s="1"/>
      <c r="H18" s="1">
        <f t="shared" si="3"/>
        <v>0</v>
      </c>
      <c r="I18" s="1">
        <v>10</v>
      </c>
      <c r="J18" s="1">
        <f t="shared" si="4"/>
        <v>980</v>
      </c>
      <c r="K18" s="1">
        <f t="shared" si="2"/>
        <v>10</v>
      </c>
      <c r="L18" s="1">
        <f t="shared" si="2"/>
        <v>980</v>
      </c>
    </row>
    <row r="19" spans="1:12">
      <c r="A19" s="4">
        <v>16</v>
      </c>
      <c r="B19" s="1" t="s">
        <v>25</v>
      </c>
      <c r="C19" s="3" t="s">
        <v>7</v>
      </c>
      <c r="D19" s="1">
        <v>65.8</v>
      </c>
      <c r="E19" s="1">
        <v>150</v>
      </c>
      <c r="F19" s="1">
        <f t="shared" si="1"/>
        <v>9870</v>
      </c>
      <c r="G19" s="1"/>
      <c r="H19" s="1">
        <f t="shared" si="3"/>
        <v>0</v>
      </c>
      <c r="I19" s="1">
        <f>30+10+50+60</f>
        <v>150</v>
      </c>
      <c r="J19" s="1">
        <f t="shared" si="4"/>
        <v>9870</v>
      </c>
      <c r="K19" s="1">
        <f t="shared" si="2"/>
        <v>0</v>
      </c>
      <c r="L19" s="1">
        <f t="shared" si="2"/>
        <v>0</v>
      </c>
    </row>
    <row r="20" spans="1:12">
      <c r="A20" s="4">
        <v>17</v>
      </c>
      <c r="B20" s="1" t="s">
        <v>26</v>
      </c>
      <c r="C20" s="3" t="s">
        <v>7</v>
      </c>
      <c r="D20" s="1">
        <v>27.71</v>
      </c>
      <c r="E20" s="1">
        <v>10</v>
      </c>
      <c r="F20" s="1">
        <f>D20*E20</f>
        <v>277.10000000000002</v>
      </c>
      <c r="G20" s="1"/>
      <c r="H20" s="1">
        <f>D20*G20</f>
        <v>0</v>
      </c>
      <c r="I20" s="1">
        <v>10</v>
      </c>
      <c r="J20" s="1">
        <f>D20*I20</f>
        <v>277.10000000000002</v>
      </c>
      <c r="K20" s="1">
        <f t="shared" si="2"/>
        <v>0</v>
      </c>
      <c r="L20" s="1">
        <f t="shared" si="2"/>
        <v>0</v>
      </c>
    </row>
    <row r="21" spans="1:12">
      <c r="A21" s="4">
        <v>18</v>
      </c>
      <c r="B21" s="1" t="s">
        <v>27</v>
      </c>
      <c r="C21" s="3" t="s">
        <v>28</v>
      </c>
      <c r="D21" s="1">
        <v>18.61</v>
      </c>
      <c r="E21" s="1">
        <v>178</v>
      </c>
      <c r="F21" s="1">
        <f t="shared" si="1"/>
        <v>3312.58</v>
      </c>
      <c r="G21" s="1"/>
      <c r="H21" s="1">
        <f t="shared" si="3"/>
        <v>0</v>
      </c>
      <c r="I21" s="1">
        <f>30+10+5+3+10+5+10</f>
        <v>73</v>
      </c>
      <c r="J21" s="1">
        <f t="shared" si="4"/>
        <v>1358.53</v>
      </c>
      <c r="K21" s="1">
        <f t="shared" si="2"/>
        <v>105</v>
      </c>
      <c r="L21" s="1">
        <f t="shared" si="2"/>
        <v>1954.05</v>
      </c>
    </row>
    <row r="22" spans="1:12">
      <c r="A22" s="4">
        <v>19</v>
      </c>
      <c r="B22" s="1" t="s">
        <v>29</v>
      </c>
      <c r="C22" s="3" t="s">
        <v>28</v>
      </c>
      <c r="D22" s="1">
        <v>73.3</v>
      </c>
      <c r="E22" s="1">
        <v>700</v>
      </c>
      <c r="F22" s="1">
        <f t="shared" si="1"/>
        <v>51310</v>
      </c>
      <c r="G22" s="1"/>
      <c r="H22" s="1">
        <f t="shared" si="3"/>
        <v>0</v>
      </c>
      <c r="I22" s="1">
        <f>5+10</f>
        <v>15</v>
      </c>
      <c r="J22" s="1">
        <f t="shared" si="4"/>
        <v>1099.5</v>
      </c>
      <c r="K22" s="1">
        <f t="shared" si="2"/>
        <v>685</v>
      </c>
      <c r="L22" s="1">
        <f t="shared" si="2"/>
        <v>50210.5</v>
      </c>
    </row>
    <row r="23" spans="1:12">
      <c r="A23" s="4">
        <v>20</v>
      </c>
      <c r="B23" s="1" t="s">
        <v>30</v>
      </c>
      <c r="C23" s="3" t="s">
        <v>28</v>
      </c>
      <c r="D23" s="1">
        <v>33.44</v>
      </c>
      <c r="E23" s="1">
        <v>110</v>
      </c>
      <c r="F23" s="1">
        <f t="shared" si="1"/>
        <v>3678.3999999999996</v>
      </c>
      <c r="G23" s="1"/>
      <c r="H23" s="1">
        <f t="shared" si="3"/>
        <v>0</v>
      </c>
      <c r="I23" s="1">
        <f>30+5+10+5+10+5+10+10+10</f>
        <v>95</v>
      </c>
      <c r="J23" s="1">
        <f t="shared" si="4"/>
        <v>3176.7999999999997</v>
      </c>
      <c r="K23" s="1">
        <f t="shared" si="2"/>
        <v>15</v>
      </c>
      <c r="L23" s="1">
        <f t="shared" si="2"/>
        <v>501.59999999999991</v>
      </c>
    </row>
    <row r="24" spans="1:12">
      <c r="A24" s="4">
        <v>21</v>
      </c>
      <c r="B24" s="1" t="s">
        <v>31</v>
      </c>
      <c r="C24" s="3" t="s">
        <v>28</v>
      </c>
      <c r="D24" s="1">
        <v>25.68</v>
      </c>
      <c r="E24" s="1">
        <v>78</v>
      </c>
      <c r="F24" s="1">
        <f t="shared" si="1"/>
        <v>2003.04</v>
      </c>
      <c r="G24" s="1">
        <v>100</v>
      </c>
      <c r="H24" s="1">
        <f t="shared" si="3"/>
        <v>2568</v>
      </c>
      <c r="I24" s="1">
        <f>30+10+30+5+5+10+10+10+30+2+20+10</f>
        <v>172</v>
      </c>
      <c r="J24" s="1">
        <f t="shared" si="4"/>
        <v>4416.96</v>
      </c>
      <c r="K24" s="1">
        <f t="shared" ref="K24:L49" si="5">E24+G24-I24</f>
        <v>6</v>
      </c>
      <c r="L24" s="1">
        <f t="shared" si="5"/>
        <v>154.07999999999993</v>
      </c>
    </row>
    <row r="25" spans="1:12">
      <c r="A25" s="4">
        <v>22</v>
      </c>
      <c r="B25" s="1" t="s">
        <v>32</v>
      </c>
      <c r="C25" s="3" t="s">
        <v>28</v>
      </c>
      <c r="D25" s="1">
        <v>123.11</v>
      </c>
      <c r="E25" s="1">
        <v>25</v>
      </c>
      <c r="F25" s="1">
        <f t="shared" si="1"/>
        <v>3077.75</v>
      </c>
      <c r="G25" s="1"/>
      <c r="H25" s="1">
        <f t="shared" si="3"/>
        <v>0</v>
      </c>
      <c r="I25" s="1"/>
      <c r="J25" s="1">
        <f t="shared" si="4"/>
        <v>0</v>
      </c>
      <c r="K25" s="1">
        <f t="shared" si="5"/>
        <v>25</v>
      </c>
      <c r="L25" s="1">
        <f t="shared" si="5"/>
        <v>3077.75</v>
      </c>
    </row>
    <row r="26" spans="1:12">
      <c r="A26" s="4">
        <v>23</v>
      </c>
      <c r="B26" s="1" t="s">
        <v>33</v>
      </c>
      <c r="C26" s="3" t="s">
        <v>7</v>
      </c>
      <c r="D26" s="1">
        <v>112.35</v>
      </c>
      <c r="E26" s="1">
        <v>20</v>
      </c>
      <c r="F26" s="1">
        <f t="shared" si="1"/>
        <v>2247</v>
      </c>
      <c r="G26" s="1"/>
      <c r="H26" s="1">
        <f t="shared" si="3"/>
        <v>0</v>
      </c>
      <c r="I26" s="1">
        <v>1</v>
      </c>
      <c r="J26" s="1">
        <f t="shared" si="4"/>
        <v>112.35</v>
      </c>
      <c r="K26" s="1">
        <f t="shared" si="5"/>
        <v>19</v>
      </c>
      <c r="L26" s="1">
        <f t="shared" si="5"/>
        <v>2134.65</v>
      </c>
    </row>
    <row r="27" spans="1:12">
      <c r="A27" s="4">
        <v>24</v>
      </c>
      <c r="B27" s="1" t="s">
        <v>34</v>
      </c>
      <c r="C27" s="3" t="s">
        <v>7</v>
      </c>
      <c r="D27" s="1">
        <v>50.94</v>
      </c>
      <c r="E27" s="1">
        <v>9</v>
      </c>
      <c r="F27" s="1">
        <f t="shared" si="1"/>
        <v>458.46</v>
      </c>
      <c r="G27" s="1"/>
      <c r="H27" s="1">
        <f t="shared" si="3"/>
        <v>0</v>
      </c>
      <c r="I27" s="1"/>
      <c r="J27" s="1">
        <f t="shared" si="4"/>
        <v>0</v>
      </c>
      <c r="K27" s="1">
        <f t="shared" si="5"/>
        <v>9</v>
      </c>
      <c r="L27" s="1">
        <f t="shared" si="5"/>
        <v>458.46</v>
      </c>
    </row>
    <row r="28" spans="1:12">
      <c r="A28" s="4">
        <v>25</v>
      </c>
      <c r="B28" s="1" t="s">
        <v>35</v>
      </c>
      <c r="C28" s="3" t="s">
        <v>28</v>
      </c>
      <c r="D28" s="1">
        <v>199.13</v>
      </c>
      <c r="E28" s="1">
        <v>50</v>
      </c>
      <c r="F28" s="1">
        <f t="shared" si="1"/>
        <v>9956.5</v>
      </c>
      <c r="G28" s="1"/>
      <c r="H28" s="1">
        <f t="shared" si="3"/>
        <v>0</v>
      </c>
      <c r="I28" s="1"/>
      <c r="J28" s="1">
        <f t="shared" si="4"/>
        <v>0</v>
      </c>
      <c r="K28" s="1">
        <f t="shared" si="5"/>
        <v>50</v>
      </c>
      <c r="L28" s="1">
        <f t="shared" si="5"/>
        <v>9956.5</v>
      </c>
    </row>
    <row r="29" spans="1:12">
      <c r="A29" s="4">
        <v>26</v>
      </c>
      <c r="B29" s="1" t="s">
        <v>36</v>
      </c>
      <c r="C29" s="3" t="s">
        <v>37</v>
      </c>
      <c r="D29" s="1">
        <v>754.84</v>
      </c>
      <c r="E29" s="1">
        <v>10</v>
      </c>
      <c r="F29" s="1">
        <f t="shared" si="1"/>
        <v>7548.4000000000005</v>
      </c>
      <c r="G29" s="1"/>
      <c r="H29" s="1">
        <f t="shared" si="3"/>
        <v>0</v>
      </c>
      <c r="I29" s="1">
        <v>10</v>
      </c>
      <c r="J29" s="1">
        <f t="shared" si="4"/>
        <v>7548.4000000000005</v>
      </c>
      <c r="K29" s="1">
        <f t="shared" si="5"/>
        <v>0</v>
      </c>
      <c r="L29" s="1">
        <f t="shared" si="5"/>
        <v>0</v>
      </c>
    </row>
    <row r="30" spans="1:12">
      <c r="A30" s="4">
        <v>27</v>
      </c>
      <c r="B30" s="1" t="s">
        <v>38</v>
      </c>
      <c r="C30" s="3" t="s">
        <v>28</v>
      </c>
      <c r="D30" s="1">
        <v>79.239999999999995</v>
      </c>
      <c r="E30" s="1">
        <v>334</v>
      </c>
      <c r="F30" s="1">
        <f t="shared" si="1"/>
        <v>26466.16</v>
      </c>
      <c r="G30" s="1"/>
      <c r="H30" s="1">
        <f t="shared" si="3"/>
        <v>0</v>
      </c>
      <c r="I30" s="1">
        <f>25+40+50+30+30</f>
        <v>175</v>
      </c>
      <c r="J30" s="1">
        <f t="shared" si="4"/>
        <v>13867</v>
      </c>
      <c r="K30" s="1">
        <f t="shared" si="5"/>
        <v>159</v>
      </c>
      <c r="L30" s="1">
        <f t="shared" si="5"/>
        <v>12599.16</v>
      </c>
    </row>
    <row r="31" spans="1:12">
      <c r="A31" s="1">
        <v>28</v>
      </c>
      <c r="B31" s="1" t="s">
        <v>61</v>
      </c>
      <c r="C31" s="3" t="s">
        <v>40</v>
      </c>
      <c r="D31" s="1">
        <v>19</v>
      </c>
      <c r="E31" s="1">
        <v>340</v>
      </c>
      <c r="F31" s="1">
        <f t="shared" si="1"/>
        <v>6460</v>
      </c>
      <c r="G31" s="1"/>
      <c r="H31" s="1">
        <f t="shared" si="3"/>
        <v>0</v>
      </c>
      <c r="I31" s="1">
        <v>100</v>
      </c>
      <c r="J31" s="1">
        <f t="shared" si="4"/>
        <v>1900</v>
      </c>
      <c r="K31" s="1">
        <f t="shared" si="5"/>
        <v>240</v>
      </c>
      <c r="L31" s="1">
        <f t="shared" si="5"/>
        <v>4560</v>
      </c>
    </row>
    <row r="32" spans="1:12">
      <c r="A32" s="1"/>
      <c r="B32" s="1" t="s">
        <v>62</v>
      </c>
      <c r="C32" s="3" t="s">
        <v>40</v>
      </c>
      <c r="D32" s="1">
        <v>19</v>
      </c>
      <c r="E32" s="1">
        <v>400</v>
      </c>
      <c r="F32" s="1">
        <f t="shared" si="1"/>
        <v>7600</v>
      </c>
      <c r="G32" s="1"/>
      <c r="H32" s="1">
        <f t="shared" si="3"/>
        <v>0</v>
      </c>
      <c r="I32" s="1">
        <f>50+50+50</f>
        <v>150</v>
      </c>
      <c r="J32" s="1">
        <f>I32*D32</f>
        <v>2850</v>
      </c>
      <c r="K32" s="1">
        <f t="shared" si="5"/>
        <v>250</v>
      </c>
      <c r="L32" s="1">
        <f t="shared" si="5"/>
        <v>4750</v>
      </c>
    </row>
    <row r="33" spans="1:12">
      <c r="A33" s="4">
        <v>29</v>
      </c>
      <c r="B33" s="1" t="s">
        <v>39</v>
      </c>
      <c r="C33" s="3" t="s">
        <v>40</v>
      </c>
      <c r="D33" s="1">
        <v>9.85</v>
      </c>
      <c r="E33" s="1">
        <v>6100</v>
      </c>
      <c r="F33" s="1">
        <f t="shared" si="1"/>
        <v>60085</v>
      </c>
      <c r="G33" s="1"/>
      <c r="H33" s="1">
        <f t="shared" si="3"/>
        <v>0</v>
      </c>
      <c r="I33" s="1">
        <f>2+100+50</f>
        <v>152</v>
      </c>
      <c r="J33" s="1">
        <f t="shared" si="4"/>
        <v>1497.2</v>
      </c>
      <c r="K33" s="1">
        <f t="shared" si="5"/>
        <v>5948</v>
      </c>
      <c r="L33" s="1">
        <f t="shared" si="5"/>
        <v>58587.8</v>
      </c>
    </row>
    <row r="34" spans="1:12">
      <c r="A34" s="4">
        <v>30</v>
      </c>
      <c r="B34" s="1" t="s">
        <v>41</v>
      </c>
      <c r="C34" s="3" t="s">
        <v>40</v>
      </c>
      <c r="D34" s="1">
        <v>1.29</v>
      </c>
      <c r="E34" s="1">
        <v>2100</v>
      </c>
      <c r="F34" s="1">
        <f t="shared" si="1"/>
        <v>2709</v>
      </c>
      <c r="G34" s="1"/>
      <c r="H34" s="1">
        <f t="shared" si="3"/>
        <v>0</v>
      </c>
      <c r="I34" s="1">
        <f>5+100+100</f>
        <v>205</v>
      </c>
      <c r="J34" s="1">
        <f t="shared" si="4"/>
        <v>264.45</v>
      </c>
      <c r="K34" s="1">
        <f t="shared" si="5"/>
        <v>1895</v>
      </c>
      <c r="L34" s="1">
        <f t="shared" si="5"/>
        <v>2444.5500000000002</v>
      </c>
    </row>
    <row r="35" spans="1:12">
      <c r="A35" s="4"/>
      <c r="B35" s="1" t="s">
        <v>42</v>
      </c>
      <c r="C35" s="3" t="s">
        <v>40</v>
      </c>
      <c r="D35" s="1">
        <v>1.61</v>
      </c>
      <c r="E35" s="1">
        <v>3600</v>
      </c>
      <c r="F35" s="1">
        <f t="shared" si="1"/>
        <v>5796</v>
      </c>
      <c r="G35" s="1"/>
      <c r="H35" s="1">
        <f t="shared" si="3"/>
        <v>0</v>
      </c>
      <c r="I35" s="1">
        <f>100+5+100+500+500+300+400+100</f>
        <v>2005</v>
      </c>
      <c r="J35" s="1">
        <f t="shared" si="4"/>
        <v>3228.05</v>
      </c>
      <c r="K35" s="1">
        <f t="shared" si="5"/>
        <v>1595</v>
      </c>
      <c r="L35" s="1">
        <f t="shared" si="5"/>
        <v>2567.9499999999998</v>
      </c>
    </row>
    <row r="36" spans="1:12">
      <c r="A36" s="6"/>
      <c r="B36" s="7" t="s">
        <v>43</v>
      </c>
      <c r="C36" s="6" t="s">
        <v>40</v>
      </c>
      <c r="D36" s="7">
        <v>2.69</v>
      </c>
      <c r="E36" s="7">
        <v>4000</v>
      </c>
      <c r="F36" s="7">
        <f>D36*E36</f>
        <v>10760</v>
      </c>
      <c r="G36" s="1"/>
      <c r="H36" s="7">
        <f t="shared" si="3"/>
        <v>0</v>
      </c>
      <c r="I36" s="1">
        <f>5+200+500+200</f>
        <v>905</v>
      </c>
      <c r="J36" s="7">
        <f t="shared" si="4"/>
        <v>2434.4499999999998</v>
      </c>
      <c r="K36" s="7">
        <f t="shared" si="5"/>
        <v>3095</v>
      </c>
      <c r="L36" s="7">
        <f t="shared" si="5"/>
        <v>8325.5499999999993</v>
      </c>
    </row>
    <row r="37" spans="1:12">
      <c r="A37" s="6"/>
      <c r="B37" s="7" t="s">
        <v>45</v>
      </c>
      <c r="C37" s="6" t="s">
        <v>40</v>
      </c>
      <c r="D37" s="7">
        <v>3.78</v>
      </c>
      <c r="E37" s="7">
        <v>50</v>
      </c>
      <c r="F37" s="7">
        <f>D37*E37</f>
        <v>189</v>
      </c>
      <c r="G37" s="1"/>
      <c r="H37" s="7">
        <f t="shared" si="3"/>
        <v>0</v>
      </c>
      <c r="I37" s="1"/>
      <c r="J37" s="7">
        <f t="shared" si="4"/>
        <v>0</v>
      </c>
      <c r="K37" s="7">
        <f t="shared" si="5"/>
        <v>50</v>
      </c>
      <c r="L37" s="7">
        <f t="shared" si="5"/>
        <v>189</v>
      </c>
    </row>
    <row r="38" spans="1:12">
      <c r="A38" s="1"/>
      <c r="B38" s="7" t="s">
        <v>46</v>
      </c>
      <c r="C38" s="6" t="s">
        <v>40</v>
      </c>
      <c r="D38" s="7">
        <v>3.2</v>
      </c>
      <c r="E38" s="7">
        <v>2300</v>
      </c>
      <c r="F38" s="7">
        <f>D38*E38</f>
        <v>7360</v>
      </c>
      <c r="G38" s="1"/>
      <c r="H38" s="7">
        <f t="shared" si="3"/>
        <v>0</v>
      </c>
      <c r="I38" s="1">
        <f>5+200+500+100+200</f>
        <v>1005</v>
      </c>
      <c r="J38" s="7">
        <f t="shared" si="4"/>
        <v>3216</v>
      </c>
      <c r="K38" s="7">
        <f t="shared" si="5"/>
        <v>1295</v>
      </c>
      <c r="L38" s="7">
        <f t="shared" si="5"/>
        <v>4144</v>
      </c>
    </row>
    <row r="39" spans="1:12">
      <c r="A39" s="5">
        <v>31</v>
      </c>
      <c r="B39" s="7" t="s">
        <v>47</v>
      </c>
      <c r="C39" s="6" t="s">
        <v>40</v>
      </c>
      <c r="D39" s="7">
        <v>4.7</v>
      </c>
      <c r="E39" s="7">
        <v>1260</v>
      </c>
      <c r="F39" s="7">
        <f t="shared" ref="F39:F49" si="6">D39*E39</f>
        <v>5922</v>
      </c>
      <c r="G39" s="1"/>
      <c r="H39" s="7">
        <f t="shared" si="3"/>
        <v>0</v>
      </c>
      <c r="I39" s="1">
        <v>205</v>
      </c>
      <c r="J39" s="7">
        <f t="shared" si="4"/>
        <v>963.5</v>
      </c>
      <c r="K39" s="7">
        <f t="shared" si="5"/>
        <v>1055</v>
      </c>
      <c r="L39" s="7">
        <f t="shared" si="5"/>
        <v>4958.5</v>
      </c>
    </row>
    <row r="40" spans="1:12">
      <c r="A40" s="5">
        <v>32</v>
      </c>
      <c r="B40" s="7" t="s">
        <v>48</v>
      </c>
      <c r="C40" s="6" t="s">
        <v>40</v>
      </c>
      <c r="D40" s="7">
        <v>9.14</v>
      </c>
      <c r="E40" s="7">
        <v>65</v>
      </c>
      <c r="F40" s="7">
        <f t="shared" si="6"/>
        <v>594.1</v>
      </c>
      <c r="G40" s="1"/>
      <c r="H40" s="7">
        <f t="shared" si="3"/>
        <v>0</v>
      </c>
      <c r="I40" s="1">
        <f>30+10+5+20</f>
        <v>65</v>
      </c>
      <c r="J40" s="7">
        <f t="shared" si="4"/>
        <v>594.1</v>
      </c>
      <c r="K40" s="7">
        <f t="shared" si="5"/>
        <v>0</v>
      </c>
      <c r="L40" s="7">
        <f t="shared" si="5"/>
        <v>0</v>
      </c>
    </row>
    <row r="41" spans="1:12">
      <c r="A41" s="5">
        <v>33</v>
      </c>
      <c r="B41" s="7" t="s">
        <v>49</v>
      </c>
      <c r="C41" s="6" t="s">
        <v>40</v>
      </c>
      <c r="D41" s="7">
        <v>10.039999999999999</v>
      </c>
      <c r="E41" s="7">
        <v>1230</v>
      </c>
      <c r="F41" s="7">
        <f t="shared" si="6"/>
        <v>12349.199999999999</v>
      </c>
      <c r="G41" s="1"/>
      <c r="H41" s="7">
        <f t="shared" si="3"/>
        <v>0</v>
      </c>
      <c r="I41" s="1">
        <f>60+100+50+100+20+200</f>
        <v>530</v>
      </c>
      <c r="J41" s="7">
        <f t="shared" si="4"/>
        <v>5321.2</v>
      </c>
      <c r="K41" s="7">
        <f t="shared" si="5"/>
        <v>700</v>
      </c>
      <c r="L41" s="7">
        <f t="shared" si="5"/>
        <v>7027.9999999999991</v>
      </c>
    </row>
    <row r="42" spans="1:12">
      <c r="A42" s="5">
        <v>34</v>
      </c>
      <c r="B42" s="7" t="s">
        <v>50</v>
      </c>
      <c r="C42" s="6" t="s">
        <v>40</v>
      </c>
      <c r="D42" s="7">
        <v>6.42</v>
      </c>
      <c r="E42" s="7">
        <v>1383</v>
      </c>
      <c r="F42" s="7">
        <f t="shared" si="6"/>
        <v>8878.86</v>
      </c>
      <c r="G42" s="1"/>
      <c r="H42" s="7">
        <f t="shared" si="3"/>
        <v>0</v>
      </c>
      <c r="I42" s="1">
        <f>30+30+10+30+15+50+26+19+27+25+10+15+15+30+15+31+10</f>
        <v>388</v>
      </c>
      <c r="J42" s="7">
        <f t="shared" si="4"/>
        <v>2490.96</v>
      </c>
      <c r="K42" s="7">
        <f t="shared" si="5"/>
        <v>995</v>
      </c>
      <c r="L42" s="7">
        <f t="shared" si="5"/>
        <v>6387.9000000000005</v>
      </c>
    </row>
    <row r="43" spans="1:12">
      <c r="A43" s="5">
        <v>35</v>
      </c>
      <c r="B43" s="7" t="s">
        <v>51</v>
      </c>
      <c r="C43" s="6" t="s">
        <v>40</v>
      </c>
      <c r="D43" s="7">
        <v>10.96</v>
      </c>
      <c r="E43" s="7">
        <v>557</v>
      </c>
      <c r="F43" s="7">
        <f t="shared" si="6"/>
        <v>6104.72</v>
      </c>
      <c r="G43" s="1"/>
      <c r="H43" s="7">
        <f t="shared" si="3"/>
        <v>0</v>
      </c>
      <c r="I43" s="1">
        <v>284</v>
      </c>
      <c r="J43" s="7">
        <f t="shared" si="4"/>
        <v>3112.6400000000003</v>
      </c>
      <c r="K43" s="7">
        <f t="shared" si="5"/>
        <v>273</v>
      </c>
      <c r="L43" s="7">
        <f t="shared" si="5"/>
        <v>2992.08</v>
      </c>
    </row>
    <row r="44" spans="1:12">
      <c r="A44" s="5">
        <v>36</v>
      </c>
      <c r="B44" s="7" t="s">
        <v>52</v>
      </c>
      <c r="C44" s="6" t="s">
        <v>53</v>
      </c>
      <c r="D44" s="7">
        <v>1.95</v>
      </c>
      <c r="E44" s="7">
        <v>15</v>
      </c>
      <c r="F44" s="7">
        <f t="shared" si="6"/>
        <v>29.25</v>
      </c>
      <c r="G44" s="1"/>
      <c r="H44" s="7">
        <f t="shared" si="3"/>
        <v>0</v>
      </c>
      <c r="I44" s="1"/>
      <c r="J44" s="7">
        <f t="shared" si="4"/>
        <v>0</v>
      </c>
      <c r="K44" s="7">
        <f t="shared" si="5"/>
        <v>15</v>
      </c>
      <c r="L44" s="7">
        <f t="shared" si="5"/>
        <v>29.25</v>
      </c>
    </row>
    <row r="45" spans="1:12">
      <c r="A45" s="5">
        <v>37</v>
      </c>
      <c r="B45" s="7" t="s">
        <v>59</v>
      </c>
      <c r="C45" s="6" t="s">
        <v>53</v>
      </c>
      <c r="D45" s="7">
        <v>6.25</v>
      </c>
      <c r="E45" s="7">
        <v>1536</v>
      </c>
      <c r="F45" s="7">
        <f t="shared" si="6"/>
        <v>9600</v>
      </c>
      <c r="G45" s="1"/>
      <c r="H45" s="7">
        <f t="shared" si="3"/>
        <v>0</v>
      </c>
      <c r="I45" s="1">
        <f>100+200+200+100+50+50+50</f>
        <v>750</v>
      </c>
      <c r="J45" s="7">
        <f t="shared" si="4"/>
        <v>4687.5</v>
      </c>
      <c r="K45" s="7">
        <f t="shared" si="5"/>
        <v>786</v>
      </c>
      <c r="L45" s="7">
        <f t="shared" si="5"/>
        <v>4912.5</v>
      </c>
    </row>
    <row r="46" spans="1:12">
      <c r="A46" s="5">
        <v>38</v>
      </c>
      <c r="B46" s="7" t="s">
        <v>55</v>
      </c>
      <c r="C46" s="6" t="s">
        <v>40</v>
      </c>
      <c r="D46" s="7">
        <v>7.88</v>
      </c>
      <c r="E46" s="7">
        <v>1125</v>
      </c>
      <c r="F46" s="7">
        <f t="shared" si="6"/>
        <v>8865</v>
      </c>
      <c r="G46" s="1"/>
      <c r="H46" s="7">
        <f t="shared" si="3"/>
        <v>0</v>
      </c>
      <c r="I46" s="1"/>
      <c r="J46" s="7">
        <f t="shared" si="4"/>
        <v>0</v>
      </c>
      <c r="K46" s="7">
        <f t="shared" si="5"/>
        <v>1125</v>
      </c>
      <c r="L46" s="7">
        <f t="shared" si="5"/>
        <v>8865</v>
      </c>
    </row>
    <row r="47" spans="1:12">
      <c r="A47" s="1"/>
      <c r="B47" s="7" t="s">
        <v>55</v>
      </c>
      <c r="C47" s="6" t="s">
        <v>40</v>
      </c>
      <c r="D47" s="7">
        <v>6.16</v>
      </c>
      <c r="E47" s="7">
        <v>1000</v>
      </c>
      <c r="F47" s="7">
        <f t="shared" si="6"/>
        <v>6160</v>
      </c>
      <c r="G47" s="1"/>
      <c r="H47" s="7">
        <f t="shared" si="3"/>
        <v>0</v>
      </c>
      <c r="I47" s="1"/>
      <c r="J47" s="7">
        <f t="shared" si="4"/>
        <v>0</v>
      </c>
      <c r="K47" s="7">
        <f t="shared" si="5"/>
        <v>1000</v>
      </c>
      <c r="L47" s="7">
        <f t="shared" si="5"/>
        <v>6160</v>
      </c>
    </row>
    <row r="48" spans="1:12">
      <c r="A48" s="6">
        <v>39</v>
      </c>
      <c r="B48" s="1" t="s">
        <v>54</v>
      </c>
      <c r="C48" s="6" t="s">
        <v>40</v>
      </c>
      <c r="D48" s="7">
        <v>3.75</v>
      </c>
      <c r="E48" s="7">
        <v>400</v>
      </c>
      <c r="F48" s="7">
        <f t="shared" si="6"/>
        <v>1500</v>
      </c>
      <c r="G48" s="1"/>
      <c r="H48" s="7">
        <f t="shared" si="3"/>
        <v>0</v>
      </c>
      <c r="I48" s="1"/>
      <c r="J48" s="7">
        <f t="shared" si="4"/>
        <v>0</v>
      </c>
      <c r="K48" s="7">
        <f t="shared" si="5"/>
        <v>400</v>
      </c>
      <c r="L48" s="7">
        <f t="shared" si="5"/>
        <v>1500</v>
      </c>
    </row>
    <row r="49" spans="1:12">
      <c r="A49" s="6">
        <v>40</v>
      </c>
      <c r="B49" s="9" t="s">
        <v>63</v>
      </c>
      <c r="C49" s="6" t="s">
        <v>40</v>
      </c>
      <c r="D49" s="7">
        <v>3.21</v>
      </c>
      <c r="E49" s="7">
        <v>50</v>
      </c>
      <c r="F49" s="7">
        <f t="shared" si="6"/>
        <v>160.5</v>
      </c>
      <c r="G49" s="1"/>
      <c r="H49" s="7">
        <f t="shared" si="3"/>
        <v>0</v>
      </c>
      <c r="I49" s="1"/>
      <c r="J49" s="7">
        <f t="shared" si="4"/>
        <v>0</v>
      </c>
      <c r="K49" s="7">
        <f t="shared" si="5"/>
        <v>50</v>
      </c>
      <c r="L49" s="7">
        <f t="shared" si="5"/>
        <v>160.5</v>
      </c>
    </row>
    <row r="50" spans="1:12">
      <c r="A50" s="1"/>
      <c r="B50" s="13" t="s">
        <v>67</v>
      </c>
      <c r="C50" s="1"/>
      <c r="D50" s="1"/>
      <c r="E50" s="8"/>
      <c r="F50" s="1">
        <f>SUM(F4:F49)</f>
        <v>387621.41</v>
      </c>
      <c r="G50" s="1"/>
      <c r="H50" s="1">
        <f>SUM(H5:H49)</f>
        <v>227940</v>
      </c>
      <c r="I50" s="1"/>
      <c r="J50" s="1">
        <f>SUM(J4:J49)</f>
        <v>167131.16000000009</v>
      </c>
      <c r="K50" s="1"/>
      <c r="L50" s="1">
        <f>SUM(L3:L49)</f>
        <v>444363.55000000005</v>
      </c>
    </row>
    <row r="53" spans="1:12">
      <c r="A53" s="18"/>
      <c r="B53" s="19"/>
      <c r="C53" s="18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B37" sqref="B37:B38"/>
    </sheetView>
  </sheetViews>
  <sheetFormatPr defaultRowHeight="1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>
      <c r="A1" s="1" t="s">
        <v>8</v>
      </c>
      <c r="B1" s="1" t="s">
        <v>9</v>
      </c>
      <c r="C1" s="1"/>
      <c r="D1" s="1"/>
      <c r="E1" s="41" t="s">
        <v>0</v>
      </c>
      <c r="F1" s="41"/>
      <c r="G1" s="40" t="s">
        <v>1</v>
      </c>
      <c r="H1" s="40"/>
      <c r="I1" s="40"/>
      <c r="J1" s="40"/>
      <c r="K1" s="40" t="s">
        <v>0</v>
      </c>
      <c r="L1" s="40"/>
    </row>
    <row r="2" spans="1:12">
      <c r="A2" s="1"/>
      <c r="B2" s="1"/>
      <c r="C2" s="1"/>
      <c r="D2" s="1"/>
      <c r="E2" s="41"/>
      <c r="F2" s="41"/>
      <c r="G2" s="40" t="s">
        <v>2</v>
      </c>
      <c r="H2" s="40"/>
      <c r="I2" s="40" t="s">
        <v>3</v>
      </c>
      <c r="J2" s="40"/>
      <c r="K2" s="1"/>
      <c r="L2" s="1"/>
    </row>
    <row r="3" spans="1:12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2021-04-01T08:48:17Z</cp:lastPrinted>
  <dcterms:created xsi:type="dcterms:W3CDTF">2021-03-19T09:36:32Z</dcterms:created>
  <dcterms:modified xsi:type="dcterms:W3CDTF">2021-04-01T11:43:51Z</dcterms:modified>
</cp:coreProperties>
</file>