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35" i="4" l="1"/>
  <c r="I7" i="4" l="1"/>
  <c r="F21" i="4" l="1"/>
  <c r="F22" i="4"/>
  <c r="L22" i="4" s="1"/>
  <c r="H22" i="4"/>
  <c r="J21" i="4"/>
  <c r="K21" i="4"/>
  <c r="L21" i="4"/>
  <c r="J22" i="4"/>
  <c r="K22" i="4"/>
  <c r="H21" i="4"/>
  <c r="J47" i="4"/>
  <c r="K47" i="4"/>
  <c r="F47" i="4"/>
  <c r="H47" i="4"/>
  <c r="J15" i="4"/>
  <c r="K15" i="4"/>
  <c r="F15" i="4"/>
  <c r="H15" i="4"/>
  <c r="J9" i="4"/>
  <c r="K9" i="4"/>
  <c r="F9" i="4"/>
  <c r="H9" i="4"/>
  <c r="J6" i="4"/>
  <c r="K6" i="4"/>
  <c r="H6" i="4"/>
  <c r="F6" i="4"/>
  <c r="L6" i="4" s="1"/>
  <c r="J25" i="4"/>
  <c r="K25" i="4"/>
  <c r="F25" i="4"/>
  <c r="H25" i="4"/>
  <c r="L25" i="4" s="1"/>
  <c r="J36" i="4"/>
  <c r="K36" i="4"/>
  <c r="F36" i="4"/>
  <c r="L36" i="4" s="1"/>
  <c r="H36" i="4"/>
  <c r="J18" i="4"/>
  <c r="K18" i="4"/>
  <c r="F18" i="4"/>
  <c r="H18" i="4"/>
  <c r="L18" i="4" s="1"/>
  <c r="K28" i="4"/>
  <c r="F28" i="4"/>
  <c r="H28" i="4"/>
  <c r="J28" i="4"/>
  <c r="L28" i="4" l="1"/>
  <c r="L9" i="4"/>
  <c r="L15" i="4"/>
  <c r="L47" i="4"/>
  <c r="I52" i="4"/>
  <c r="I51" i="4"/>
  <c r="I44" i="4" l="1"/>
  <c r="I32" i="4"/>
  <c r="I34" i="4" l="1"/>
  <c r="I45" i="4"/>
  <c r="I24" i="4" l="1"/>
  <c r="I17" i="4"/>
  <c r="I4" i="4" l="1"/>
  <c r="I5" i="4"/>
  <c r="I41" i="4" l="1"/>
  <c r="I48" i="4" l="1"/>
  <c r="I65" i="4" l="1"/>
  <c r="I50" i="4" l="1"/>
  <c r="I16" i="4" l="1"/>
  <c r="I54" i="4" l="1"/>
  <c r="I14" i="4" l="1"/>
  <c r="I8" i="4" l="1"/>
  <c r="I63" i="4" l="1"/>
  <c r="I56" i="4" l="1"/>
  <c r="I46" i="4"/>
  <c r="I57" i="4" l="1"/>
  <c r="I30" i="4" l="1"/>
  <c r="I58" i="4" l="1"/>
  <c r="I29" i="4" l="1"/>
  <c r="I53" i="4" l="1"/>
  <c r="J31" i="4" l="1"/>
  <c r="K31" i="4"/>
  <c r="F31" i="4"/>
  <c r="H31" i="4"/>
  <c r="J32" i="4"/>
  <c r="K32" i="4"/>
  <c r="F32" i="4"/>
  <c r="H32" i="4"/>
  <c r="L31" i="4" l="1"/>
  <c r="L32" i="4"/>
  <c r="I33" i="4"/>
  <c r="I49" i="4" l="1"/>
  <c r="I55" i="4" l="1"/>
  <c r="J56" i="4" l="1"/>
  <c r="K56" i="4"/>
  <c r="F56" i="4"/>
  <c r="H56" i="4"/>
  <c r="L56" i="4" l="1"/>
  <c r="K12" i="4" l="1"/>
  <c r="F12" i="4"/>
  <c r="H12" i="4"/>
  <c r="J12" i="4"/>
  <c r="L12" i="4" l="1"/>
  <c r="K42" i="4"/>
  <c r="H42" i="4"/>
  <c r="F42" i="4"/>
  <c r="J42" i="4"/>
  <c r="L42" i="4" l="1"/>
  <c r="J37" i="4"/>
  <c r="K37" i="4"/>
  <c r="F37" i="4"/>
  <c r="H37" i="4"/>
  <c r="L37" i="4" l="1"/>
  <c r="J33" i="4" l="1"/>
  <c r="K33" i="4"/>
  <c r="F33" i="4"/>
  <c r="H33" i="4"/>
  <c r="L33" i="4" l="1"/>
  <c r="F4" i="4"/>
  <c r="H4" i="4"/>
  <c r="J4" i="4"/>
  <c r="K4" i="4"/>
  <c r="F5" i="4"/>
  <c r="H5" i="4"/>
  <c r="J5" i="4"/>
  <c r="K5" i="4"/>
  <c r="F7" i="4"/>
  <c r="H7" i="4"/>
  <c r="J7" i="4"/>
  <c r="K7" i="4"/>
  <c r="F8" i="4"/>
  <c r="H8" i="4"/>
  <c r="J8" i="4"/>
  <c r="K8" i="4"/>
  <c r="F10" i="4"/>
  <c r="H10" i="4"/>
  <c r="J10" i="4"/>
  <c r="K10" i="4"/>
  <c r="F11" i="4"/>
  <c r="H11" i="4"/>
  <c r="J11" i="4"/>
  <c r="K11" i="4"/>
  <c r="F13" i="4"/>
  <c r="H13" i="4"/>
  <c r="J13" i="4"/>
  <c r="K13" i="4"/>
  <c r="F14" i="4"/>
  <c r="H14" i="4"/>
  <c r="J14" i="4"/>
  <c r="K14" i="4"/>
  <c r="F16" i="4"/>
  <c r="H16" i="4"/>
  <c r="J16" i="4"/>
  <c r="K16" i="4"/>
  <c r="F17" i="4"/>
  <c r="H17" i="4"/>
  <c r="J17" i="4"/>
  <c r="K17" i="4"/>
  <c r="F19" i="4"/>
  <c r="H19" i="4"/>
  <c r="J19" i="4"/>
  <c r="K19" i="4"/>
  <c r="F20" i="4"/>
  <c r="H20" i="4"/>
  <c r="J20" i="4"/>
  <c r="K20" i="4"/>
  <c r="F23" i="4"/>
  <c r="H23" i="4"/>
  <c r="J23" i="4"/>
  <c r="K23" i="4"/>
  <c r="F24" i="4"/>
  <c r="H24" i="4"/>
  <c r="J24" i="4"/>
  <c r="K24" i="4"/>
  <c r="F26" i="4"/>
  <c r="H26" i="4"/>
  <c r="J26" i="4"/>
  <c r="K26" i="4"/>
  <c r="F27" i="4"/>
  <c r="H27" i="4"/>
  <c r="J27" i="4"/>
  <c r="K27" i="4"/>
  <c r="F29" i="4"/>
  <c r="H29" i="4"/>
  <c r="J29" i="4"/>
  <c r="K29" i="4"/>
  <c r="F30" i="4"/>
  <c r="H30" i="4"/>
  <c r="J30" i="4"/>
  <c r="K30" i="4"/>
  <c r="F34" i="4"/>
  <c r="H34" i="4"/>
  <c r="J34" i="4"/>
  <c r="K34" i="4"/>
  <c r="F35" i="4"/>
  <c r="H35" i="4"/>
  <c r="J35" i="4"/>
  <c r="K35" i="4"/>
  <c r="F38" i="4"/>
  <c r="H38" i="4"/>
  <c r="J38" i="4"/>
  <c r="K38" i="4"/>
  <c r="F39" i="4"/>
  <c r="H39" i="4"/>
  <c r="J39" i="4"/>
  <c r="K39" i="4"/>
  <c r="F40" i="4"/>
  <c r="H40" i="4"/>
  <c r="J40" i="4"/>
  <c r="K40" i="4"/>
  <c r="F41" i="4"/>
  <c r="H41" i="4"/>
  <c r="J41" i="4"/>
  <c r="K41" i="4"/>
  <c r="F43" i="4"/>
  <c r="H43" i="4"/>
  <c r="J43" i="4"/>
  <c r="K43" i="4"/>
  <c r="F44" i="4"/>
  <c r="H44" i="4"/>
  <c r="J44" i="4"/>
  <c r="K44" i="4"/>
  <c r="F45" i="4"/>
  <c r="H45" i="4"/>
  <c r="J45" i="4"/>
  <c r="K45" i="4"/>
  <c r="F46" i="4"/>
  <c r="H46" i="4"/>
  <c r="J46" i="4"/>
  <c r="K46" i="4"/>
  <c r="F48" i="4"/>
  <c r="H48" i="4"/>
  <c r="J48" i="4"/>
  <c r="K48" i="4"/>
  <c r="F49" i="4"/>
  <c r="H49" i="4"/>
  <c r="J49" i="4"/>
  <c r="K49" i="4"/>
  <c r="F50" i="4"/>
  <c r="H50" i="4"/>
  <c r="J50" i="4"/>
  <c r="K50" i="4"/>
  <c r="F51" i="4"/>
  <c r="H51" i="4"/>
  <c r="J51" i="4"/>
  <c r="K51" i="4"/>
  <c r="F52" i="4"/>
  <c r="H52" i="4"/>
  <c r="J52" i="4"/>
  <c r="K52" i="4"/>
  <c r="F53" i="4"/>
  <c r="H53" i="4"/>
  <c r="J53" i="4"/>
  <c r="K53" i="4"/>
  <c r="F54" i="4"/>
  <c r="H54" i="4"/>
  <c r="J54" i="4"/>
  <c r="K54" i="4"/>
  <c r="F55" i="4"/>
  <c r="H55" i="4"/>
  <c r="J55" i="4"/>
  <c r="K55" i="4"/>
  <c r="F57" i="4"/>
  <c r="H57" i="4"/>
  <c r="J57" i="4"/>
  <c r="K57" i="4"/>
  <c r="F58" i="4"/>
  <c r="H58" i="4"/>
  <c r="J58" i="4"/>
  <c r="K58" i="4"/>
  <c r="F59" i="4"/>
  <c r="H59" i="4"/>
  <c r="J59" i="4"/>
  <c r="K59" i="4"/>
  <c r="F60" i="4"/>
  <c r="H60" i="4"/>
  <c r="J60" i="4"/>
  <c r="K60" i="4"/>
  <c r="F61" i="4"/>
  <c r="H61" i="4"/>
  <c r="J61" i="4"/>
  <c r="K61" i="4"/>
  <c r="F62" i="4"/>
  <c r="H62" i="4"/>
  <c r="J62" i="4"/>
  <c r="K62" i="4"/>
  <c r="F63" i="4"/>
  <c r="H63" i="4"/>
  <c r="J63" i="4"/>
  <c r="K63" i="4"/>
  <c r="F64" i="4"/>
  <c r="H64" i="4"/>
  <c r="J64" i="4"/>
  <c r="K64" i="4"/>
  <c r="F65" i="4"/>
  <c r="H65" i="4"/>
  <c r="J65" i="4"/>
  <c r="K65" i="4"/>
  <c r="F66" i="4"/>
  <c r="H66" i="4"/>
  <c r="J66" i="4"/>
  <c r="K66" i="4"/>
  <c r="L23" i="4" l="1"/>
  <c r="L61" i="4"/>
  <c r="L13" i="4"/>
  <c r="L27" i="4"/>
  <c r="L39" i="4"/>
  <c r="L49" i="4"/>
  <c r="L24" i="4"/>
  <c r="L44" i="4"/>
  <c r="L14" i="4"/>
  <c r="L5" i="4"/>
  <c r="L55" i="4"/>
  <c r="L53" i="4"/>
  <c r="L8" i="4"/>
  <c r="L57" i="4"/>
  <c r="L35" i="4"/>
  <c r="L16" i="4"/>
  <c r="L63" i="4"/>
  <c r="L46" i="4"/>
  <c r="L51" i="4"/>
  <c r="L41" i="4"/>
  <c r="L40" i="4"/>
  <c r="L30" i="4"/>
  <c r="L29" i="4"/>
  <c r="L19" i="4"/>
  <c r="L11" i="4"/>
  <c r="F67" i="4"/>
  <c r="L65" i="4"/>
  <c r="L62" i="4"/>
  <c r="L59" i="4"/>
  <c r="L52" i="4"/>
  <c r="L48" i="4"/>
  <c r="L43" i="4"/>
  <c r="L17" i="4"/>
  <c r="L34" i="4"/>
  <c r="L4" i="4"/>
  <c r="J67" i="4"/>
  <c r="L10" i="4"/>
  <c r="L66" i="4"/>
  <c r="L64" i="4"/>
  <c r="L60" i="4"/>
  <c r="L58" i="4"/>
  <c r="L54" i="4"/>
  <c r="L50" i="4"/>
  <c r="L45" i="4"/>
  <c r="L38" i="4"/>
  <c r="L26" i="4"/>
  <c r="L20" i="4"/>
  <c r="L7" i="4"/>
  <c r="H67" i="4"/>
  <c r="L67" i="4" l="1"/>
  <c r="K40" i="1"/>
  <c r="H40" i="1"/>
  <c r="F40" i="1"/>
  <c r="K39" i="1"/>
  <c r="H39" i="1"/>
  <c r="F39" i="1"/>
  <c r="K38" i="1"/>
  <c r="H38" i="1"/>
  <c r="F38" i="1"/>
  <c r="K37" i="1"/>
  <c r="H37" i="1"/>
  <c r="F37" i="1"/>
  <c r="K36" i="1"/>
  <c r="H36" i="1"/>
  <c r="F36" i="1"/>
  <c r="K35" i="1"/>
  <c r="H35" i="1"/>
  <c r="F35" i="1"/>
  <c r="K34" i="1"/>
  <c r="H34" i="1"/>
  <c r="F34" i="1"/>
  <c r="K33" i="1"/>
  <c r="H33" i="1"/>
  <c r="F33" i="1"/>
  <c r="K32" i="1"/>
  <c r="H32" i="1"/>
  <c r="F32" i="1"/>
  <c r="K31" i="1"/>
  <c r="H31" i="1"/>
  <c r="F31" i="1"/>
  <c r="K30" i="1"/>
  <c r="H30" i="1"/>
  <c r="F30" i="1"/>
  <c r="K29" i="1"/>
  <c r="H29" i="1"/>
  <c r="F29" i="1"/>
  <c r="K28" i="1"/>
  <c r="H28" i="1"/>
  <c r="F28" i="1"/>
  <c r="K27" i="1"/>
  <c r="H27" i="1"/>
  <c r="F27" i="1"/>
  <c r="K26" i="1"/>
  <c r="H26" i="1"/>
  <c r="F26" i="1"/>
  <c r="K25" i="1"/>
  <c r="H25" i="1"/>
  <c r="F25" i="1"/>
  <c r="K24" i="1"/>
  <c r="H24" i="1"/>
  <c r="F24" i="1"/>
  <c r="I5" i="1"/>
  <c r="J5" i="1" s="1"/>
  <c r="G5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10" i="1"/>
  <c r="L18" i="1"/>
  <c r="L24" i="1"/>
  <c r="L26" i="1"/>
  <c r="L28" i="1"/>
  <c r="L30" i="1"/>
  <c r="L32" i="1"/>
  <c r="L34" i="1"/>
  <c r="L36" i="1"/>
  <c r="L38" i="1"/>
  <c r="L40" i="1"/>
  <c r="K5" i="1"/>
  <c r="L5" i="1"/>
  <c r="L7" i="1"/>
  <c r="L11" i="1"/>
  <c r="L15" i="1"/>
  <c r="L19" i="1"/>
  <c r="L23" i="1"/>
  <c r="L9" i="1"/>
  <c r="L13" i="1"/>
  <c r="L17" i="1"/>
  <c r="L21" i="1"/>
  <c r="L6" i="1"/>
</calcChain>
</file>

<file path=xl/sharedStrings.xml><?xml version="1.0" encoding="utf-8"?>
<sst xmlns="http://schemas.openxmlformats.org/spreadsheetml/2006/main" count="161" uniqueCount="77">
  <si>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</si>
  <si>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</si>
  <si>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</si>
  <si>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</si>
  <si>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</si>
  <si>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</si>
  <si>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</si>
  <si>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</si>
  <si>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</si>
  <si>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</si>
  <si>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</si>
  <si>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</si>
  <si>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</si>
  <si>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</si>
  <si>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 xml:space="preserve">                     Загальна сума:</t>
  </si>
  <si>
    <t>Лефлоцин 100,0</t>
  </si>
  <si>
    <t>Метронідазол 100,0</t>
  </si>
  <si>
    <t>Натрію хлорид 0,9% 200,0</t>
  </si>
  <si>
    <t>Цефтріаксон 1,0</t>
  </si>
  <si>
    <t>контейнер</t>
  </si>
  <si>
    <t>пляшка</t>
  </si>
  <si>
    <t>Анальгін 2,0 №10</t>
  </si>
  <si>
    <t>пачка</t>
  </si>
  <si>
    <t>Флуконазол 100,0</t>
  </si>
  <si>
    <t>шт</t>
  </si>
  <si>
    <t xml:space="preserve">Шприц 10,0 </t>
  </si>
  <si>
    <t>Магнію сульфат 5,0 №10</t>
  </si>
  <si>
    <t>Лінелід 300,0</t>
  </si>
  <si>
    <t>Юнорм 4,0 №5</t>
  </si>
  <si>
    <t>Трисоль 400,0</t>
  </si>
  <si>
    <t>Сангера 5,0 №5</t>
  </si>
  <si>
    <t>Натрію хлорид 0,9% 500,0</t>
  </si>
  <si>
    <t>Інфулган 100,0</t>
  </si>
  <si>
    <t>Натрію хлорид 0,9% 100,0</t>
  </si>
  <si>
    <t>флакон</t>
  </si>
  <si>
    <t>Канюля інфузійна Венопорт плюс 18G</t>
  </si>
  <si>
    <t>Канюля інфузійна Венопорт плюс 22G</t>
  </si>
  <si>
    <t>Шприц 20,0</t>
  </si>
  <si>
    <t>Вата 100,0</t>
  </si>
  <si>
    <t>Відріз марлевий медичний н/ст 1000смх90см</t>
  </si>
  <si>
    <t>Бинт марлевий мед.н/ст7мх14см</t>
  </si>
  <si>
    <t>Бинт марлевий мед.стер.7мх14см</t>
  </si>
  <si>
    <t>Сода-буфер 200,0</t>
  </si>
  <si>
    <t>Цефтазидим 1,0</t>
  </si>
  <si>
    <t>Одноразовий набір для трансфузії крові</t>
  </si>
  <si>
    <t>Шприц 5,0</t>
  </si>
  <si>
    <t>Інгаміст 3,0 №10</t>
  </si>
  <si>
    <t>Бинт марлевий мед.н/ст 5мх10см</t>
  </si>
  <si>
    <t>Піперацилін/тазобактам 4г/0,5г</t>
  </si>
  <si>
    <t xml:space="preserve">Одноразовий набір для інфузії </t>
  </si>
  <si>
    <t>Канюля інфузійна Венопорт плюс 24G</t>
  </si>
  <si>
    <t>Вода для ін'єкцій 400,0</t>
  </si>
  <si>
    <t>Натрію хлорид 0,9% 400,0</t>
  </si>
  <si>
    <t>Пластир медичний Ю-Фікс, на тканинній основі 2,5смх500см</t>
  </si>
  <si>
    <t>Цефепім 1,0</t>
  </si>
  <si>
    <t>Лактувіт сироп 100,0</t>
  </si>
  <si>
    <t>Ю-ФІКС Пластир медичний для фіксації катетерів 7смх8,5см, спанлейс/поліуретан основи</t>
  </si>
  <si>
    <t>Юнорм 2,0 №5</t>
  </si>
  <si>
    <t>Лонгокаїн Хеві 5,0 №5</t>
  </si>
  <si>
    <t>Сода-буфер 100,0</t>
  </si>
  <si>
    <t>Шприц 1,0</t>
  </si>
  <si>
    <t>Рінгер-лактатний 200,0</t>
  </si>
  <si>
    <t>Натрію хлорид 0,9% 3000,0</t>
  </si>
  <si>
    <t>Небутамол 2,0 №10</t>
  </si>
  <si>
    <t>Бинт марлевий мед./ст 5мх10см</t>
  </si>
  <si>
    <t>Кейдекс 2,0 №5</t>
  </si>
  <si>
    <t>Калію хлорид 75мг/мл 20,0</t>
  </si>
  <si>
    <t>Натрію хлорид 0,9% 1000,0</t>
  </si>
  <si>
    <t xml:space="preserve">Максіцин 20,0 </t>
  </si>
  <si>
    <t>Юнорм 50,0</t>
  </si>
  <si>
    <t>Залишок на  01.01.2026р</t>
  </si>
  <si>
    <t>Канюля інфузійна Венопорт плюс 20G</t>
  </si>
  <si>
    <t>Оборот за січень місяць</t>
  </si>
  <si>
    <t>Залишок на  01.02.2026р</t>
  </si>
  <si>
    <t>Ципрофлоксацин 200,0</t>
  </si>
  <si>
    <t>Ксилат 200,0</t>
  </si>
  <si>
    <t>Сорбілакт 200,0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</si>
</sst>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/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7" xfId="0" applyNumberFormat="1" applyFont="1" applyBorder="1"/>
    <xf numFmtId="0" fontId="2" fillId="0" borderId="2" xfId="0" applyFont="1" applyBorder="1"/>
    <xf numFmtId="4" fontId="2" fillId="0" borderId="2" xfId="0" applyNumberFormat="1" applyFont="1" applyBorder="1"/>
    <xf numFmtId="0" fontId="2" fillId="0" borderId="1" xfId="0" applyFont="1" applyBorder="1" applyAlignment="1"/>
    <xf numFmtId="4" fontId="2" fillId="0" borderId="16" xfId="0" applyNumberFormat="1" applyFont="1" applyBorder="1"/>
    <xf numFmtId="0" fontId="2" fillId="0" borderId="1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4" fontId="1" fillId="0" borderId="16" xfId="0" applyNumberFormat="1" applyFont="1" applyBorder="1"/>
    <xf numFmtId="4" fontId="1" fillId="0" borderId="2" xfId="0" applyNumberFormat="1" applyFont="1" applyBorder="1"/>
    <xf numFmtId="0" fontId="2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4" fontId="1" fillId="0" borderId="7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topLeftCell="A25" workbookViewId="0">
      <selection activeCell="I36" sqref="I36"/>
    </sheetView>
  </sheetViews>
  <sheetFormatPr defaultRowHeight="15" x14ac:dyDescent="0.25"/>
  <cols>
    <col min="1" max="1" width="6.42578125" customWidth="1"/>
    <col min="2" max="2" width="31.5703125" style="8" customWidth="1"/>
    <col min="3" max="3" width="11.5703125" customWidth="1"/>
    <col min="4" max="4" width="9.140625" style="5"/>
    <col min="5" max="5" width="11.140625" customWidth="1"/>
    <col min="6" max="6" width="15.28515625" style="5" customWidth="1"/>
    <col min="7" max="7" width="9.5703125" customWidth="1"/>
    <col min="8" max="8" width="14" style="5" customWidth="1"/>
    <col min="9" max="9" width="10" customWidth="1"/>
    <col min="10" max="10" width="12.140625" style="5" customWidth="1"/>
    <col min="11" max="11" width="11" customWidth="1"/>
    <col min="12" max="12" width="14.28515625" style="5" customWidth="1"/>
  </cols>
  <sheetData>
    <row r="1" spans="1:12" ht="45" customHeight="1" x14ac:dyDescent="0.25">
      <c r="A1" s="33" t="s">
        <v>8</v>
      </c>
      <c r="B1" s="36" t="s">
        <v>10</v>
      </c>
      <c r="C1" s="47" t="s">
        <v>13</v>
      </c>
      <c r="D1" s="50" t="s">
        <v>11</v>
      </c>
      <c r="E1" s="39" t="s">
        <v>70</v>
      </c>
      <c r="F1" s="40"/>
      <c r="G1" s="43" t="s">
        <v>72</v>
      </c>
      <c r="H1" s="44"/>
      <c r="I1" s="44"/>
      <c r="J1" s="45"/>
      <c r="K1" s="39" t="s">
        <v>73</v>
      </c>
      <c r="L1" s="40"/>
    </row>
    <row r="2" spans="1:12" x14ac:dyDescent="0.25">
      <c r="A2" s="34"/>
      <c r="B2" s="37"/>
      <c r="C2" s="48"/>
      <c r="D2" s="51"/>
      <c r="E2" s="41"/>
      <c r="F2" s="42"/>
      <c r="G2" s="46" t="s">
        <v>2</v>
      </c>
      <c r="H2" s="46"/>
      <c r="I2" s="46" t="s">
        <v>3</v>
      </c>
      <c r="J2" s="46"/>
      <c r="K2" s="41"/>
      <c r="L2" s="42"/>
    </row>
    <row r="3" spans="1:12" ht="15.75" thickBot="1" x14ac:dyDescent="0.3">
      <c r="A3" s="35"/>
      <c r="B3" s="38"/>
      <c r="C3" s="49"/>
      <c r="D3" s="52"/>
      <c r="E3" s="10" t="s">
        <v>12</v>
      </c>
      <c r="F3" s="11" t="s">
        <v>5</v>
      </c>
      <c r="G3" s="12" t="s">
        <v>12</v>
      </c>
      <c r="H3" s="13" t="s">
        <v>5</v>
      </c>
      <c r="I3" s="12" t="s">
        <v>12</v>
      </c>
      <c r="J3" s="13" t="s">
        <v>5</v>
      </c>
      <c r="K3" s="14" t="s">
        <v>12</v>
      </c>
      <c r="L3" s="11" t="s">
        <v>5</v>
      </c>
    </row>
    <row r="4" spans="1:12" s="4" customFormat="1" x14ac:dyDescent="0.25">
      <c r="A4" s="15">
        <v>1</v>
      </c>
      <c r="B4" s="16" t="s">
        <v>33</v>
      </c>
      <c r="C4" s="17" t="s">
        <v>19</v>
      </c>
      <c r="D4" s="18">
        <v>20.28</v>
      </c>
      <c r="E4" s="19">
        <v>2580</v>
      </c>
      <c r="F4" s="20">
        <f t="shared" ref="F4:F66" si="0">E4*D4</f>
        <v>52322.400000000001</v>
      </c>
      <c r="G4" s="19"/>
      <c r="H4" s="20">
        <f t="shared" ref="H4:H66" si="1">G4*D4</f>
        <v>0</v>
      </c>
      <c r="I4" s="19">
        <f>30+300+180+90+60+90+150+30+90+90</f>
        <v>1110</v>
      </c>
      <c r="J4" s="20">
        <f>I4*D4</f>
        <v>22510.800000000003</v>
      </c>
      <c r="K4" s="19">
        <f t="shared" ref="K4" si="2">E4+G4-I4</f>
        <v>1470</v>
      </c>
      <c r="L4" s="20">
        <f t="shared" ref="L4" si="3">F4+H4-J4</f>
        <v>29811.599999999999</v>
      </c>
    </row>
    <row r="5" spans="1:12" s="4" customFormat="1" x14ac:dyDescent="0.25">
      <c r="A5" s="15">
        <v>2</v>
      </c>
      <c r="B5" s="16" t="s">
        <v>17</v>
      </c>
      <c r="C5" s="17" t="s">
        <v>20</v>
      </c>
      <c r="D5" s="18">
        <v>21.29</v>
      </c>
      <c r="E5" s="19">
        <v>2676</v>
      </c>
      <c r="F5" s="20">
        <f t="shared" si="0"/>
        <v>56972.04</v>
      </c>
      <c r="G5" s="19"/>
      <c r="H5" s="20">
        <f t="shared" si="1"/>
        <v>0</v>
      </c>
      <c r="I5" s="19">
        <f>150+300+48+150+48+60+90+90+90+150+90+48+90+96</f>
        <v>1500</v>
      </c>
      <c r="J5" s="20">
        <f t="shared" ref="J5" si="4">I5*D5</f>
        <v>31935</v>
      </c>
      <c r="K5" s="19">
        <f t="shared" ref="K5" si="5">E5+G5-I5</f>
        <v>1176</v>
      </c>
      <c r="L5" s="20">
        <f t="shared" ref="L5" si="6">F5+H5-J5</f>
        <v>25037.040000000001</v>
      </c>
    </row>
    <row r="6" spans="1:12" s="4" customFormat="1" x14ac:dyDescent="0.25">
      <c r="A6" s="15"/>
      <c r="B6" s="16" t="s">
        <v>17</v>
      </c>
      <c r="C6" s="17" t="s">
        <v>20</v>
      </c>
      <c r="D6" s="18">
        <v>23.54</v>
      </c>
      <c r="E6" s="19"/>
      <c r="F6" s="20">
        <f t="shared" si="0"/>
        <v>0</v>
      </c>
      <c r="G6" s="19">
        <v>480</v>
      </c>
      <c r="H6" s="20">
        <f t="shared" si="1"/>
        <v>11299.199999999999</v>
      </c>
      <c r="I6" s="19"/>
      <c r="J6" s="20">
        <f t="shared" ref="J6" si="7">I6*D6</f>
        <v>0</v>
      </c>
      <c r="K6" s="19">
        <f t="shared" ref="K6" si="8">E6+G6-I6</f>
        <v>480</v>
      </c>
      <c r="L6" s="20">
        <f t="shared" ref="L6" si="9">F6+H6-J6</f>
        <v>11299.199999999999</v>
      </c>
    </row>
    <row r="7" spans="1:12" s="4" customFormat="1" x14ac:dyDescent="0.25">
      <c r="A7" s="15">
        <v>3</v>
      </c>
      <c r="B7" s="16" t="s">
        <v>52</v>
      </c>
      <c r="C7" s="17" t="s">
        <v>20</v>
      </c>
      <c r="D7" s="18">
        <v>31.19</v>
      </c>
      <c r="E7" s="19">
        <v>216</v>
      </c>
      <c r="F7" s="20">
        <f t="shared" si="0"/>
        <v>6737.04</v>
      </c>
      <c r="G7" s="19"/>
      <c r="H7" s="20">
        <f t="shared" si="1"/>
        <v>0</v>
      </c>
      <c r="I7" s="19">
        <f>24+48+24+48+24</f>
        <v>168</v>
      </c>
      <c r="J7" s="20">
        <f t="shared" ref="J7" si="10">I7*D7</f>
        <v>5239.92</v>
      </c>
      <c r="K7" s="19">
        <f t="shared" ref="K7" si="11">E7+G7-I7</f>
        <v>48</v>
      </c>
      <c r="L7" s="20">
        <f t="shared" ref="L7:L12" si="12">F7+H7-J7</f>
        <v>1497.12</v>
      </c>
    </row>
    <row r="8" spans="1:12" s="4" customFormat="1" x14ac:dyDescent="0.25">
      <c r="A8" s="15">
        <v>4</v>
      </c>
      <c r="B8" s="21" t="s">
        <v>31</v>
      </c>
      <c r="C8" s="17" t="s">
        <v>19</v>
      </c>
      <c r="D8" s="18">
        <v>31.24</v>
      </c>
      <c r="E8" s="19">
        <v>415</v>
      </c>
      <c r="F8" s="20">
        <f t="shared" si="0"/>
        <v>12964.599999999999</v>
      </c>
      <c r="G8" s="19"/>
      <c r="H8" s="20">
        <f t="shared" si="1"/>
        <v>0</v>
      </c>
      <c r="I8" s="19">
        <f>125+100+50</f>
        <v>275</v>
      </c>
      <c r="J8" s="20">
        <f t="shared" ref="J8:J11" si="13">I8*D8</f>
        <v>8591</v>
      </c>
      <c r="K8" s="19">
        <f t="shared" ref="K8:K11" si="14">E8+G8-I8</f>
        <v>140</v>
      </c>
      <c r="L8" s="20">
        <f t="shared" si="12"/>
        <v>4373.5999999999985</v>
      </c>
    </row>
    <row r="9" spans="1:12" s="4" customFormat="1" x14ac:dyDescent="0.25">
      <c r="A9" s="15"/>
      <c r="B9" s="21" t="s">
        <v>31</v>
      </c>
      <c r="C9" s="17" t="s">
        <v>19</v>
      </c>
      <c r="D9" s="18">
        <v>34.24</v>
      </c>
      <c r="E9" s="19"/>
      <c r="F9" s="20">
        <f t="shared" si="0"/>
        <v>0</v>
      </c>
      <c r="G9" s="19">
        <v>250</v>
      </c>
      <c r="H9" s="20">
        <f t="shared" si="1"/>
        <v>8560</v>
      </c>
      <c r="I9" s="19"/>
      <c r="J9" s="20">
        <f t="shared" ref="J9" si="15">I9*D9</f>
        <v>0</v>
      </c>
      <c r="K9" s="19">
        <f t="shared" ref="K9" si="16">E9+G9-I9</f>
        <v>250</v>
      </c>
      <c r="L9" s="20">
        <f t="shared" ref="L9" si="17">F9+H9-J9</f>
        <v>8560</v>
      </c>
    </row>
    <row r="10" spans="1:12" s="4" customFormat="1" x14ac:dyDescent="0.25">
      <c r="A10" s="15">
        <v>5</v>
      </c>
      <c r="B10" s="21" t="s">
        <v>67</v>
      </c>
      <c r="C10" s="17" t="s">
        <v>19</v>
      </c>
      <c r="D10" s="18">
        <v>63.52</v>
      </c>
      <c r="E10" s="19">
        <v>450</v>
      </c>
      <c r="F10" s="20">
        <f t="shared" si="0"/>
        <v>28584</v>
      </c>
      <c r="G10" s="19"/>
      <c r="H10" s="20">
        <f t="shared" si="1"/>
        <v>0</v>
      </c>
      <c r="I10" s="19">
        <v>50</v>
      </c>
      <c r="J10" s="20">
        <f t="shared" ref="J10" si="18">I10*D10</f>
        <v>3176</v>
      </c>
      <c r="K10" s="19">
        <f t="shared" ref="K10" si="19">E10+G10-I10</f>
        <v>400</v>
      </c>
      <c r="L10" s="20">
        <f t="shared" ref="L10" si="20">F10+H10-J10</f>
        <v>25408</v>
      </c>
    </row>
    <row r="11" spans="1:12" s="4" customFormat="1" x14ac:dyDescent="0.25">
      <c r="A11" s="15">
        <v>6</v>
      </c>
      <c r="B11" s="21" t="s">
        <v>62</v>
      </c>
      <c r="C11" s="17" t="s">
        <v>19</v>
      </c>
      <c r="D11" s="18">
        <v>147.66</v>
      </c>
      <c r="E11" s="19">
        <v>60</v>
      </c>
      <c r="F11" s="20">
        <f t="shared" si="0"/>
        <v>8859.6</v>
      </c>
      <c r="G11" s="19"/>
      <c r="H11" s="20">
        <f t="shared" si="1"/>
        <v>0</v>
      </c>
      <c r="I11" s="19">
        <v>16</v>
      </c>
      <c r="J11" s="20">
        <f t="shared" si="13"/>
        <v>2362.56</v>
      </c>
      <c r="K11" s="19">
        <f t="shared" si="14"/>
        <v>44</v>
      </c>
      <c r="L11" s="20">
        <f t="shared" si="12"/>
        <v>6497.0400000000009</v>
      </c>
    </row>
    <row r="12" spans="1:12" s="4" customFormat="1" x14ac:dyDescent="0.25">
      <c r="A12" s="15">
        <v>7</v>
      </c>
      <c r="B12" s="16" t="s">
        <v>23</v>
      </c>
      <c r="C12" s="17" t="s">
        <v>20</v>
      </c>
      <c r="D12" s="18">
        <v>74.900000000000006</v>
      </c>
      <c r="E12" s="19">
        <v>180</v>
      </c>
      <c r="F12" s="20">
        <f t="shared" si="0"/>
        <v>13482.000000000002</v>
      </c>
      <c r="G12" s="19"/>
      <c r="H12" s="20">
        <f t="shared" si="1"/>
        <v>0</v>
      </c>
      <c r="I12" s="19"/>
      <c r="J12" s="20">
        <f t="shared" ref="J12" si="21">I12*D12</f>
        <v>0</v>
      </c>
      <c r="K12" s="19">
        <f t="shared" ref="K12" si="22">E12+G12-I12</f>
        <v>180</v>
      </c>
      <c r="L12" s="20">
        <f t="shared" si="12"/>
        <v>13482.000000000002</v>
      </c>
    </row>
    <row r="13" spans="1:12" s="4" customFormat="1" x14ac:dyDescent="0.25">
      <c r="A13" s="15">
        <v>8</v>
      </c>
      <c r="B13" s="16" t="s">
        <v>51</v>
      </c>
      <c r="C13" s="17" t="s">
        <v>20</v>
      </c>
      <c r="D13" s="18">
        <v>33.06</v>
      </c>
      <c r="E13" s="19">
        <v>93</v>
      </c>
      <c r="F13" s="20">
        <f t="shared" si="0"/>
        <v>3074.5800000000004</v>
      </c>
      <c r="G13" s="19"/>
      <c r="H13" s="20">
        <f t="shared" si="1"/>
        <v>0</v>
      </c>
      <c r="I13" s="19"/>
      <c r="J13" s="20">
        <f t="shared" ref="J13" si="23">I13*D13</f>
        <v>0</v>
      </c>
      <c r="K13" s="19">
        <f t="shared" ref="K13" si="24">E13+G13-I13</f>
        <v>93</v>
      </c>
      <c r="L13" s="20">
        <f t="shared" ref="L13" si="25">F13+H13-J13</f>
        <v>3074.5800000000004</v>
      </c>
    </row>
    <row r="14" spans="1:12" s="4" customFormat="1" x14ac:dyDescent="0.25">
      <c r="A14" s="15">
        <v>9</v>
      </c>
      <c r="B14" s="16" t="s">
        <v>29</v>
      </c>
      <c r="C14" s="17" t="s">
        <v>20</v>
      </c>
      <c r="D14" s="18">
        <v>44.22</v>
      </c>
      <c r="E14" s="19">
        <v>269</v>
      </c>
      <c r="F14" s="20">
        <f t="shared" si="0"/>
        <v>11895.18</v>
      </c>
      <c r="G14" s="19"/>
      <c r="H14" s="20">
        <f t="shared" si="1"/>
        <v>0</v>
      </c>
      <c r="I14" s="19">
        <f>24+24+48+24+24</f>
        <v>144</v>
      </c>
      <c r="J14" s="20">
        <f t="shared" ref="J14" si="26">I14*D14</f>
        <v>6367.68</v>
      </c>
      <c r="K14" s="19">
        <f t="shared" ref="K14" si="27">E14+G14-I14</f>
        <v>125</v>
      </c>
      <c r="L14" s="20">
        <f t="shared" ref="L14" si="28">F14+H14-J14</f>
        <v>5527.5</v>
      </c>
    </row>
    <row r="15" spans="1:12" s="4" customFormat="1" x14ac:dyDescent="0.25">
      <c r="A15" s="15"/>
      <c r="B15" s="16" t="s">
        <v>29</v>
      </c>
      <c r="C15" s="17" t="s">
        <v>20</v>
      </c>
      <c r="D15" s="18">
        <v>49.22</v>
      </c>
      <c r="E15" s="19"/>
      <c r="F15" s="20">
        <f t="shared" si="0"/>
        <v>0</v>
      </c>
      <c r="G15" s="19">
        <v>120</v>
      </c>
      <c r="H15" s="20">
        <f t="shared" si="1"/>
        <v>5906.4</v>
      </c>
      <c r="I15" s="19"/>
      <c r="J15" s="20">
        <f t="shared" ref="J15" si="29">I15*D15</f>
        <v>0</v>
      </c>
      <c r="K15" s="19">
        <f t="shared" ref="K15" si="30">E15+G15-I15</f>
        <v>120</v>
      </c>
      <c r="L15" s="20">
        <f t="shared" ref="L15" si="31">F15+H15-J15</f>
        <v>5906.4</v>
      </c>
    </row>
    <row r="16" spans="1:12" s="4" customFormat="1" x14ac:dyDescent="0.25">
      <c r="A16" s="15">
        <v>10</v>
      </c>
      <c r="B16" s="16" t="s">
        <v>46</v>
      </c>
      <c r="C16" s="17" t="s">
        <v>22</v>
      </c>
      <c r="D16" s="18">
        <v>192.6</v>
      </c>
      <c r="E16" s="19">
        <v>92</v>
      </c>
      <c r="F16" s="20">
        <f t="shared" si="0"/>
        <v>17719.2</v>
      </c>
      <c r="G16" s="19"/>
      <c r="H16" s="20">
        <f t="shared" si="1"/>
        <v>0</v>
      </c>
      <c r="I16" s="19">
        <f>15+20+20+1</f>
        <v>56</v>
      </c>
      <c r="J16" s="20">
        <f t="shared" ref="J16:J38" si="32">I16*D16</f>
        <v>10785.6</v>
      </c>
      <c r="K16" s="19">
        <f t="shared" ref="K16" si="33">E16+G16-I16</f>
        <v>36</v>
      </c>
      <c r="L16" s="20">
        <f t="shared" ref="L16" si="34">F16+H16-J16</f>
        <v>6933.6</v>
      </c>
    </row>
    <row r="17" spans="1:12" s="4" customFormat="1" x14ac:dyDescent="0.25">
      <c r="A17" s="15">
        <v>11</v>
      </c>
      <c r="B17" s="16" t="s">
        <v>32</v>
      </c>
      <c r="C17" s="17" t="s">
        <v>20</v>
      </c>
      <c r="D17" s="18">
        <v>64.95</v>
      </c>
      <c r="E17" s="19">
        <v>495</v>
      </c>
      <c r="F17" s="20">
        <f t="shared" si="0"/>
        <v>32150.25</v>
      </c>
      <c r="G17" s="19"/>
      <c r="H17" s="20">
        <f t="shared" si="1"/>
        <v>0</v>
      </c>
      <c r="I17" s="19">
        <f>60+10+120+60+10+60+60+10+60</f>
        <v>450</v>
      </c>
      <c r="J17" s="20">
        <f t="shared" ref="J17" si="35">I17*D17</f>
        <v>29227.5</v>
      </c>
      <c r="K17" s="19">
        <f t="shared" ref="K17" si="36">E17+G17-I17</f>
        <v>45</v>
      </c>
      <c r="L17" s="20">
        <f t="shared" ref="L17" si="37">F17+H17-J17</f>
        <v>2922.75</v>
      </c>
    </row>
    <row r="18" spans="1:12" s="4" customFormat="1" x14ac:dyDescent="0.25">
      <c r="A18" s="15"/>
      <c r="B18" s="16" t="s">
        <v>32</v>
      </c>
      <c r="C18" s="17" t="s">
        <v>20</v>
      </c>
      <c r="D18" s="18">
        <v>90.95</v>
      </c>
      <c r="E18" s="19"/>
      <c r="F18" s="20">
        <f t="shared" si="0"/>
        <v>0</v>
      </c>
      <c r="G18" s="19">
        <v>180</v>
      </c>
      <c r="H18" s="20">
        <f t="shared" si="1"/>
        <v>16371</v>
      </c>
      <c r="I18" s="19"/>
      <c r="J18" s="20">
        <f t="shared" ref="J18" si="38">I18*D18</f>
        <v>0</v>
      </c>
      <c r="K18" s="19">
        <f t="shared" ref="K18" si="39">E18+G18-I18</f>
        <v>180</v>
      </c>
      <c r="L18" s="20">
        <f t="shared" ref="L18" si="40">F18+H18-J18</f>
        <v>16371</v>
      </c>
    </row>
    <row r="19" spans="1:12" s="4" customFormat="1" x14ac:dyDescent="0.25">
      <c r="A19" s="15">
        <v>12</v>
      </c>
      <c r="B19" s="16" t="s">
        <v>15</v>
      </c>
      <c r="C19" s="17" t="s">
        <v>20</v>
      </c>
      <c r="D19" s="18">
        <v>123.05</v>
      </c>
      <c r="E19" s="19">
        <v>159</v>
      </c>
      <c r="F19" s="20">
        <f t="shared" si="0"/>
        <v>19564.95</v>
      </c>
      <c r="G19" s="19"/>
      <c r="H19" s="20">
        <f t="shared" si="1"/>
        <v>0</v>
      </c>
      <c r="I19" s="19">
        <v>60</v>
      </c>
      <c r="J19" s="20">
        <f t="shared" ref="J19:J23" si="41">I19*D19</f>
        <v>7383</v>
      </c>
      <c r="K19" s="19">
        <f t="shared" ref="K19" si="42">E19+G19-I19</f>
        <v>99</v>
      </c>
      <c r="L19" s="20">
        <f t="shared" ref="L19" si="43">F19+H19-J19</f>
        <v>12181.95</v>
      </c>
    </row>
    <row r="20" spans="1:12" s="4" customFormat="1" x14ac:dyDescent="0.25">
      <c r="A20" s="15">
        <v>13</v>
      </c>
      <c r="B20" s="16" t="s">
        <v>61</v>
      </c>
      <c r="C20" s="17" t="s">
        <v>20</v>
      </c>
      <c r="D20" s="18">
        <v>30.97</v>
      </c>
      <c r="E20" s="19">
        <v>288</v>
      </c>
      <c r="F20" s="20">
        <f t="shared" si="0"/>
        <v>8919.36</v>
      </c>
      <c r="G20" s="19"/>
      <c r="H20" s="20">
        <f t="shared" si="1"/>
        <v>0</v>
      </c>
      <c r="I20" s="19">
        <v>48</v>
      </c>
      <c r="J20" s="20">
        <f t="shared" ref="J20" si="44">I20*D20</f>
        <v>1486.56</v>
      </c>
      <c r="K20" s="19">
        <f t="shared" ref="K20" si="45">E20+G20-I20</f>
        <v>240</v>
      </c>
      <c r="L20" s="20">
        <f t="shared" ref="L20" si="46">F20+H20-J20</f>
        <v>7432.8000000000011</v>
      </c>
    </row>
    <row r="21" spans="1:12" s="4" customFormat="1" x14ac:dyDescent="0.25">
      <c r="A21" s="15">
        <v>14</v>
      </c>
      <c r="B21" s="16" t="s">
        <v>75</v>
      </c>
      <c r="C21" s="17" t="s">
        <v>20</v>
      </c>
      <c r="D21" s="18">
        <v>211.86</v>
      </c>
      <c r="E21" s="19"/>
      <c r="F21" s="20">
        <f t="shared" si="0"/>
        <v>0</v>
      </c>
      <c r="G21" s="19">
        <v>144</v>
      </c>
      <c r="H21" s="20">
        <f t="shared" si="1"/>
        <v>30507.840000000004</v>
      </c>
      <c r="I21" s="19"/>
      <c r="J21" s="20">
        <f t="shared" ref="J21:J22" si="47">I21*D21</f>
        <v>0</v>
      </c>
      <c r="K21" s="19">
        <f t="shared" ref="K21:K22" si="48">E21+G21-I21</f>
        <v>144</v>
      </c>
      <c r="L21" s="20">
        <f t="shared" ref="L21:L22" si="49">F21+H21-J21</f>
        <v>30507.840000000004</v>
      </c>
    </row>
    <row r="22" spans="1:12" s="4" customFormat="1" x14ac:dyDescent="0.25">
      <c r="A22" s="15">
        <v>15</v>
      </c>
      <c r="B22" s="16" t="s">
        <v>76</v>
      </c>
      <c r="C22" s="17" t="s">
        <v>20</v>
      </c>
      <c r="D22" s="18">
        <v>176.55</v>
      </c>
      <c r="E22" s="19"/>
      <c r="F22" s="20">
        <f t="shared" si="0"/>
        <v>0</v>
      </c>
      <c r="G22" s="19">
        <v>144</v>
      </c>
      <c r="H22" s="20">
        <f t="shared" si="1"/>
        <v>25423.200000000001</v>
      </c>
      <c r="I22" s="19"/>
      <c r="J22" s="20">
        <f t="shared" si="47"/>
        <v>0</v>
      </c>
      <c r="K22" s="19">
        <f t="shared" si="48"/>
        <v>144</v>
      </c>
      <c r="L22" s="20">
        <f t="shared" si="49"/>
        <v>25423.200000000001</v>
      </c>
    </row>
    <row r="23" spans="1:12" s="4" customFormat="1" x14ac:dyDescent="0.25">
      <c r="A23" s="15">
        <v>16</v>
      </c>
      <c r="B23" s="16" t="s">
        <v>58</v>
      </c>
      <c r="C23" s="17" t="s">
        <v>22</v>
      </c>
      <c r="D23" s="18">
        <v>490.06</v>
      </c>
      <c r="E23" s="19">
        <v>10</v>
      </c>
      <c r="F23" s="20">
        <f t="shared" si="0"/>
        <v>4900.6000000000004</v>
      </c>
      <c r="G23" s="19"/>
      <c r="H23" s="20">
        <f t="shared" si="1"/>
        <v>0</v>
      </c>
      <c r="I23" s="19">
        <v>10</v>
      </c>
      <c r="J23" s="20">
        <f t="shared" si="41"/>
        <v>4900.6000000000004</v>
      </c>
      <c r="K23" s="19">
        <f t="shared" ref="K23" si="50">E23+G23-I23</f>
        <v>0</v>
      </c>
      <c r="L23" s="20">
        <f t="shared" ref="L23" si="51">F23+H23-J23</f>
        <v>0</v>
      </c>
    </row>
    <row r="24" spans="1:12" s="4" customFormat="1" x14ac:dyDescent="0.25">
      <c r="A24" s="15">
        <v>17</v>
      </c>
      <c r="B24" s="16" t="s">
        <v>16</v>
      </c>
      <c r="C24" s="17" t="s">
        <v>20</v>
      </c>
      <c r="D24" s="18">
        <v>32.1</v>
      </c>
      <c r="E24" s="19">
        <v>580</v>
      </c>
      <c r="F24" s="20">
        <f t="shared" si="0"/>
        <v>18618</v>
      </c>
      <c r="G24" s="19"/>
      <c r="H24" s="20">
        <f t="shared" si="1"/>
        <v>0</v>
      </c>
      <c r="I24" s="19">
        <f>180+60+20+20+60+90</f>
        <v>430</v>
      </c>
      <c r="J24" s="20">
        <f t="shared" ref="J24" si="52">I24*D24</f>
        <v>13803</v>
      </c>
      <c r="K24" s="19">
        <f t="shared" ref="K24" si="53">E24+G24-I24</f>
        <v>150</v>
      </c>
      <c r="L24" s="20">
        <f t="shared" ref="L24" si="54">F24+H24-J24</f>
        <v>4815</v>
      </c>
    </row>
    <row r="25" spans="1:12" s="4" customFormat="1" x14ac:dyDescent="0.25">
      <c r="A25" s="15"/>
      <c r="B25" s="16" t="s">
        <v>16</v>
      </c>
      <c r="C25" s="17" t="s">
        <v>20</v>
      </c>
      <c r="D25" s="18">
        <v>29.96</v>
      </c>
      <c r="E25" s="19"/>
      <c r="F25" s="20">
        <f t="shared" si="0"/>
        <v>0</v>
      </c>
      <c r="G25" s="19">
        <v>450</v>
      </c>
      <c r="H25" s="20">
        <f t="shared" si="1"/>
        <v>13482</v>
      </c>
      <c r="I25" s="19"/>
      <c r="J25" s="20">
        <f t="shared" ref="J25" si="55">I25*D25</f>
        <v>0</v>
      </c>
      <c r="K25" s="19">
        <f t="shared" ref="K25" si="56">E25+G25-I25</f>
        <v>450</v>
      </c>
      <c r="L25" s="20">
        <f t="shared" ref="L25" si="57">F25+H25-J25</f>
        <v>13482</v>
      </c>
    </row>
    <row r="26" spans="1:12" s="4" customFormat="1" x14ac:dyDescent="0.25">
      <c r="A26" s="15">
        <v>18</v>
      </c>
      <c r="B26" s="16" t="s">
        <v>59</v>
      </c>
      <c r="C26" s="17" t="s">
        <v>20</v>
      </c>
      <c r="D26" s="18">
        <v>81.92</v>
      </c>
      <c r="E26" s="19">
        <v>150</v>
      </c>
      <c r="F26" s="20">
        <f t="shared" si="0"/>
        <v>12288</v>
      </c>
      <c r="G26" s="19"/>
      <c r="H26" s="20">
        <f t="shared" si="1"/>
        <v>0</v>
      </c>
      <c r="I26" s="19"/>
      <c r="J26" s="20">
        <f t="shared" ref="J26:J28" si="58">I26*D26</f>
        <v>0</v>
      </c>
      <c r="K26" s="19">
        <f t="shared" ref="K26:K27" si="59">E26+G26-I26</f>
        <v>150</v>
      </c>
      <c r="L26" s="20">
        <f t="shared" ref="L26:L27" si="60">F26+H26-J26</f>
        <v>12288</v>
      </c>
    </row>
    <row r="27" spans="1:12" s="4" customFormat="1" x14ac:dyDescent="0.25">
      <c r="A27" s="15">
        <v>19</v>
      </c>
      <c r="B27" s="16" t="s">
        <v>42</v>
      </c>
      <c r="C27" s="17" t="s">
        <v>20</v>
      </c>
      <c r="D27" s="18">
        <v>174.65</v>
      </c>
      <c r="E27" s="19">
        <v>52</v>
      </c>
      <c r="F27" s="20">
        <f t="shared" si="0"/>
        <v>9081.8000000000011</v>
      </c>
      <c r="G27" s="19"/>
      <c r="H27" s="20">
        <f t="shared" si="1"/>
        <v>0</v>
      </c>
      <c r="I27" s="19"/>
      <c r="J27" s="20">
        <f t="shared" si="58"/>
        <v>0</v>
      </c>
      <c r="K27" s="19">
        <f t="shared" si="59"/>
        <v>52</v>
      </c>
      <c r="L27" s="20">
        <f t="shared" si="60"/>
        <v>9081.8000000000011</v>
      </c>
    </row>
    <row r="28" spans="1:12" s="4" customFormat="1" x14ac:dyDescent="0.25">
      <c r="A28" s="15">
        <v>20</v>
      </c>
      <c r="B28" s="16" t="s">
        <v>74</v>
      </c>
      <c r="C28" s="17" t="s">
        <v>20</v>
      </c>
      <c r="D28" s="18">
        <v>53.5</v>
      </c>
      <c r="E28" s="19"/>
      <c r="F28" s="20">
        <f t="shared" si="0"/>
        <v>0</v>
      </c>
      <c r="G28" s="19">
        <v>144</v>
      </c>
      <c r="H28" s="20">
        <f t="shared" si="1"/>
        <v>7704</v>
      </c>
      <c r="I28" s="19"/>
      <c r="J28" s="20">
        <f t="shared" si="58"/>
        <v>0</v>
      </c>
      <c r="K28" s="19">
        <f t="shared" ref="K28" si="61">E28+G28-I28</f>
        <v>144</v>
      </c>
      <c r="L28" s="20">
        <f t="shared" ref="L28" si="62">F28+H28-J28</f>
        <v>7704</v>
      </c>
    </row>
    <row r="29" spans="1:12" s="4" customFormat="1" x14ac:dyDescent="0.25">
      <c r="A29" s="15">
        <v>21</v>
      </c>
      <c r="B29" s="16" t="s">
        <v>18</v>
      </c>
      <c r="C29" s="17" t="s">
        <v>34</v>
      </c>
      <c r="D29" s="18">
        <v>25.19</v>
      </c>
      <c r="E29" s="19">
        <v>610</v>
      </c>
      <c r="F29" s="20">
        <f t="shared" si="0"/>
        <v>15365.900000000001</v>
      </c>
      <c r="G29" s="19"/>
      <c r="H29" s="20">
        <f t="shared" si="1"/>
        <v>0</v>
      </c>
      <c r="I29" s="19">
        <f>240+20+50+10+40</f>
        <v>360</v>
      </c>
      <c r="J29" s="20">
        <f t="shared" ref="J29" si="63">I29*D29</f>
        <v>9068.4</v>
      </c>
      <c r="K29" s="19">
        <f t="shared" ref="K29" si="64">E29+G29-I29</f>
        <v>250</v>
      </c>
      <c r="L29" s="20">
        <f t="shared" ref="L29" si="65">F29+H29-J29</f>
        <v>6297.5000000000018</v>
      </c>
    </row>
    <row r="30" spans="1:12" s="4" customFormat="1" x14ac:dyDescent="0.25">
      <c r="A30" s="15">
        <v>22</v>
      </c>
      <c r="B30" s="16" t="s">
        <v>43</v>
      </c>
      <c r="C30" s="17" t="s">
        <v>34</v>
      </c>
      <c r="D30" s="18">
        <v>85.6</v>
      </c>
      <c r="E30" s="19">
        <v>400</v>
      </c>
      <c r="F30" s="22">
        <f t="shared" si="0"/>
        <v>34240</v>
      </c>
      <c r="G30" s="19"/>
      <c r="H30" s="20">
        <f t="shared" si="1"/>
        <v>0</v>
      </c>
      <c r="I30" s="19">
        <f>240+50+20+90</f>
        <v>400</v>
      </c>
      <c r="J30" s="20">
        <f t="shared" ref="J30" si="66">I30*D30</f>
        <v>34240</v>
      </c>
      <c r="K30" s="19">
        <f t="shared" ref="K30" si="67">E30+G30-I30</f>
        <v>0</v>
      </c>
      <c r="L30" s="20">
        <f t="shared" ref="L30" si="68">F30+H30-J30</f>
        <v>0</v>
      </c>
    </row>
    <row r="31" spans="1:12" s="4" customFormat="1" x14ac:dyDescent="0.25">
      <c r="A31" s="15"/>
      <c r="B31" s="16" t="s">
        <v>43</v>
      </c>
      <c r="C31" s="17" t="s">
        <v>34</v>
      </c>
      <c r="D31" s="18">
        <v>87.74</v>
      </c>
      <c r="E31" s="19"/>
      <c r="F31" s="22">
        <f t="shared" si="0"/>
        <v>0</v>
      </c>
      <c r="G31" s="19">
        <v>1000</v>
      </c>
      <c r="H31" s="20">
        <f t="shared" si="1"/>
        <v>87740</v>
      </c>
      <c r="I31" s="19">
        <v>150</v>
      </c>
      <c r="J31" s="20">
        <f t="shared" ref="J31" si="69">I31*D31</f>
        <v>13161</v>
      </c>
      <c r="K31" s="19">
        <f t="shared" ref="K31" si="70">E31+G31-I31</f>
        <v>850</v>
      </c>
      <c r="L31" s="20">
        <f t="shared" ref="L31" si="71">F31+H31-J31</f>
        <v>74579</v>
      </c>
    </row>
    <row r="32" spans="1:12" s="4" customFormat="1" x14ac:dyDescent="0.25">
      <c r="A32" s="15">
        <v>23</v>
      </c>
      <c r="B32" s="16" t="s">
        <v>54</v>
      </c>
      <c r="C32" s="17" t="s">
        <v>34</v>
      </c>
      <c r="D32" s="18">
        <v>133.75</v>
      </c>
      <c r="E32" s="19"/>
      <c r="F32" s="22">
        <f t="shared" si="0"/>
        <v>0</v>
      </c>
      <c r="G32" s="19">
        <v>1000</v>
      </c>
      <c r="H32" s="20">
        <f t="shared" si="1"/>
        <v>133750</v>
      </c>
      <c r="I32" s="19">
        <f>152+50+10+100</f>
        <v>312</v>
      </c>
      <c r="J32" s="20">
        <f t="shared" ref="J32" si="72">I32*D32</f>
        <v>41730</v>
      </c>
      <c r="K32" s="19">
        <f t="shared" ref="K32" si="73">E32+G32-I32</f>
        <v>688</v>
      </c>
      <c r="L32" s="20">
        <f t="shared" ref="L32" si="74">F32+H32-J32</f>
        <v>92020</v>
      </c>
    </row>
    <row r="33" spans="1:12" s="4" customFormat="1" x14ac:dyDescent="0.25">
      <c r="A33" s="15"/>
      <c r="B33" s="16" t="s">
        <v>54</v>
      </c>
      <c r="C33" s="17" t="s">
        <v>34</v>
      </c>
      <c r="D33" s="18">
        <v>128.4</v>
      </c>
      <c r="E33" s="19">
        <v>838</v>
      </c>
      <c r="F33" s="22">
        <f t="shared" si="0"/>
        <v>107599.20000000001</v>
      </c>
      <c r="G33" s="19"/>
      <c r="H33" s="20">
        <f t="shared" si="1"/>
        <v>0</v>
      </c>
      <c r="I33" s="19">
        <f>240+50+20+240+200+88</f>
        <v>838</v>
      </c>
      <c r="J33" s="20">
        <f t="shared" ref="J33" si="75">I33*D33</f>
        <v>107599.20000000001</v>
      </c>
      <c r="K33" s="19">
        <f t="shared" ref="K33" si="76">E33+G33-I33</f>
        <v>0</v>
      </c>
      <c r="L33" s="20">
        <f t="shared" ref="L33" si="77">F33+H33-J33</f>
        <v>0</v>
      </c>
    </row>
    <row r="34" spans="1:12" s="4" customFormat="1" x14ac:dyDescent="0.25">
      <c r="A34" s="15">
        <v>24</v>
      </c>
      <c r="B34" s="16" t="s">
        <v>21</v>
      </c>
      <c r="C34" s="17" t="s">
        <v>22</v>
      </c>
      <c r="D34" s="18">
        <v>75.599999999999994</v>
      </c>
      <c r="E34" s="19">
        <v>251</v>
      </c>
      <c r="F34" s="22">
        <f t="shared" si="0"/>
        <v>18975.599999999999</v>
      </c>
      <c r="G34" s="19"/>
      <c r="H34" s="20">
        <f t="shared" si="1"/>
        <v>0</v>
      </c>
      <c r="I34" s="19">
        <f>20+5+3+20+10+5+20+5+20+5+15+10+2+3+5+20+10</f>
        <v>178</v>
      </c>
      <c r="J34" s="20">
        <f t="shared" ref="J34" si="78">I34*D34</f>
        <v>13456.8</v>
      </c>
      <c r="K34" s="19">
        <f t="shared" ref="K34" si="79">E34+G34-I34</f>
        <v>73</v>
      </c>
      <c r="L34" s="20">
        <f t="shared" ref="L34" si="80">F34+H34-J34</f>
        <v>5518.7999999999993</v>
      </c>
    </row>
    <row r="35" spans="1:12" s="4" customFormat="1" x14ac:dyDescent="0.25">
      <c r="A35" s="15">
        <v>25</v>
      </c>
      <c r="B35" s="16" t="s">
        <v>26</v>
      </c>
      <c r="C35" s="17" t="s">
        <v>22</v>
      </c>
      <c r="D35" s="18">
        <v>44.29</v>
      </c>
      <c r="E35" s="19">
        <v>94</v>
      </c>
      <c r="F35" s="22">
        <f t="shared" si="0"/>
        <v>4163.26</v>
      </c>
      <c r="G35" s="19"/>
      <c r="H35" s="20">
        <f t="shared" si="1"/>
        <v>0</v>
      </c>
      <c r="I35" s="19">
        <f>3+10+5+2+10+10+1+5+5+2</f>
        <v>53</v>
      </c>
      <c r="J35" s="20">
        <f t="shared" ref="J35" si="81">I35*D35</f>
        <v>2347.37</v>
      </c>
      <c r="K35" s="19">
        <f t="shared" ref="K35" si="82">E35+G35-I35</f>
        <v>41</v>
      </c>
      <c r="L35" s="20">
        <f t="shared" ref="L35" si="83">F35+H35-J35</f>
        <v>1815.8900000000003</v>
      </c>
    </row>
    <row r="36" spans="1:12" s="4" customFormat="1" x14ac:dyDescent="0.25">
      <c r="A36" s="15"/>
      <c r="B36" s="16" t="s">
        <v>26</v>
      </c>
      <c r="C36" s="17" t="s">
        <v>22</v>
      </c>
      <c r="D36" s="18">
        <v>53.5</v>
      </c>
      <c r="E36" s="19"/>
      <c r="F36" s="22">
        <f t="shared" si="0"/>
        <v>0</v>
      </c>
      <c r="G36" s="19">
        <v>48</v>
      </c>
      <c r="H36" s="20">
        <f t="shared" si="1"/>
        <v>2568</v>
      </c>
      <c r="I36" s="19"/>
      <c r="J36" s="20">
        <f t="shared" ref="J36" si="84">I36*D36</f>
        <v>0</v>
      </c>
      <c r="K36" s="19">
        <f t="shared" ref="K36" si="85">E36+G36-I36</f>
        <v>48</v>
      </c>
      <c r="L36" s="20">
        <f t="shared" ref="L36" si="86">F36+H36-J36</f>
        <v>2568</v>
      </c>
    </row>
    <row r="37" spans="1:12" s="4" customFormat="1" x14ac:dyDescent="0.25">
      <c r="A37" s="15">
        <v>26</v>
      </c>
      <c r="B37" s="16" t="s">
        <v>68</v>
      </c>
      <c r="C37" s="17" t="s">
        <v>34</v>
      </c>
      <c r="D37" s="18">
        <v>306.25</v>
      </c>
      <c r="E37" s="19">
        <v>30</v>
      </c>
      <c r="F37" s="22">
        <f t="shared" si="0"/>
        <v>9187.5</v>
      </c>
      <c r="G37" s="19"/>
      <c r="H37" s="20">
        <f t="shared" si="1"/>
        <v>0</v>
      </c>
      <c r="I37" s="19"/>
      <c r="J37" s="20">
        <f t="shared" ref="J37" si="87">I37*D37</f>
        <v>0</v>
      </c>
      <c r="K37" s="19">
        <f t="shared" ref="K37" si="88">E37+G37-I37</f>
        <v>30</v>
      </c>
      <c r="L37" s="20">
        <f t="shared" ref="L37" si="89">F37+H37-J37</f>
        <v>9187.5</v>
      </c>
    </row>
    <row r="38" spans="1:12" s="4" customFormat="1" x14ac:dyDescent="0.25">
      <c r="A38" s="15">
        <v>27</v>
      </c>
      <c r="B38" s="16" t="s">
        <v>27</v>
      </c>
      <c r="C38" s="17" t="s">
        <v>19</v>
      </c>
      <c r="D38" s="18">
        <v>642</v>
      </c>
      <c r="E38" s="19">
        <v>15</v>
      </c>
      <c r="F38" s="22">
        <f t="shared" si="0"/>
        <v>9630</v>
      </c>
      <c r="G38" s="19"/>
      <c r="H38" s="20">
        <f t="shared" si="1"/>
        <v>0</v>
      </c>
      <c r="I38" s="19"/>
      <c r="J38" s="20">
        <f t="shared" si="32"/>
        <v>0</v>
      </c>
      <c r="K38" s="19">
        <f t="shared" ref="K38" si="90">E38+G38-I38</f>
        <v>15</v>
      </c>
      <c r="L38" s="20">
        <f t="shared" ref="L38" si="91">F38+H38-J38</f>
        <v>9630</v>
      </c>
    </row>
    <row r="39" spans="1:12" s="4" customFormat="1" x14ac:dyDescent="0.25">
      <c r="A39" s="15">
        <v>28</v>
      </c>
      <c r="B39" s="16" t="s">
        <v>55</v>
      </c>
      <c r="C39" s="17" t="s">
        <v>34</v>
      </c>
      <c r="D39" s="18">
        <v>71.760000000000005</v>
      </c>
      <c r="E39" s="19">
        <v>29</v>
      </c>
      <c r="F39" s="22">
        <f t="shared" si="0"/>
        <v>2081.04</v>
      </c>
      <c r="G39" s="19"/>
      <c r="H39" s="20">
        <f t="shared" si="1"/>
        <v>0</v>
      </c>
      <c r="I39" s="19">
        <v>10</v>
      </c>
      <c r="J39" s="20">
        <f t="shared" ref="J39" si="92">I39*D39</f>
        <v>717.6</v>
      </c>
      <c r="K39" s="19">
        <f t="shared" ref="K39" si="93">E39+G39-I39</f>
        <v>19</v>
      </c>
      <c r="L39" s="20">
        <f t="shared" ref="L39" si="94">F39+H39-J39</f>
        <v>1363.44</v>
      </c>
    </row>
    <row r="40" spans="1:12" s="4" customFormat="1" x14ac:dyDescent="0.25">
      <c r="A40" s="15">
        <v>29</v>
      </c>
      <c r="B40" s="16" t="s">
        <v>57</v>
      </c>
      <c r="C40" s="17" t="s">
        <v>22</v>
      </c>
      <c r="D40" s="18">
        <v>107.41</v>
      </c>
      <c r="E40" s="19">
        <v>9</v>
      </c>
      <c r="F40" s="22">
        <f t="shared" si="0"/>
        <v>966.68999999999994</v>
      </c>
      <c r="G40" s="19"/>
      <c r="H40" s="20">
        <f t="shared" si="1"/>
        <v>0</v>
      </c>
      <c r="I40" s="19"/>
      <c r="J40" s="20">
        <f t="shared" ref="J40" si="95">I40*D40</f>
        <v>0</v>
      </c>
      <c r="K40" s="19">
        <f t="shared" ref="K40" si="96">E40+G40-I40</f>
        <v>9</v>
      </c>
      <c r="L40" s="20">
        <f t="shared" ref="L40" si="97">F40+H40-J40</f>
        <v>966.68999999999994</v>
      </c>
    </row>
    <row r="41" spans="1:12" s="4" customFormat="1" x14ac:dyDescent="0.25">
      <c r="A41" s="15">
        <v>30</v>
      </c>
      <c r="B41" s="16" t="s">
        <v>28</v>
      </c>
      <c r="C41" s="17" t="s">
        <v>22</v>
      </c>
      <c r="D41" s="18">
        <v>157.99</v>
      </c>
      <c r="E41" s="19">
        <v>210</v>
      </c>
      <c r="F41" s="22">
        <f t="shared" si="0"/>
        <v>33177.9</v>
      </c>
      <c r="G41" s="19"/>
      <c r="H41" s="20">
        <f t="shared" si="1"/>
        <v>0</v>
      </c>
      <c r="I41" s="19">
        <f>2+5+20+2</f>
        <v>29</v>
      </c>
      <c r="J41" s="20">
        <f t="shared" ref="J41:J42" si="98">I41*D41</f>
        <v>4581.71</v>
      </c>
      <c r="K41" s="19">
        <f t="shared" ref="K41" si="99">E41+G41-I41</f>
        <v>181</v>
      </c>
      <c r="L41" s="20">
        <f t="shared" ref="L41" si="100">F41+H41-J41</f>
        <v>28596.190000000002</v>
      </c>
    </row>
    <row r="42" spans="1:12" s="4" customFormat="1" x14ac:dyDescent="0.25">
      <c r="A42" s="15">
        <v>31</v>
      </c>
      <c r="B42" s="16" t="s">
        <v>69</v>
      </c>
      <c r="C42" s="17" t="s">
        <v>34</v>
      </c>
      <c r="D42" s="18">
        <v>299.60000000000002</v>
      </c>
      <c r="E42" s="19">
        <v>30</v>
      </c>
      <c r="F42" s="22">
        <f t="shared" si="0"/>
        <v>8988</v>
      </c>
      <c r="G42" s="19"/>
      <c r="H42" s="20">
        <f t="shared" si="1"/>
        <v>0</v>
      </c>
      <c r="I42" s="19"/>
      <c r="J42" s="20">
        <f t="shared" si="98"/>
        <v>0</v>
      </c>
      <c r="K42" s="19">
        <f t="shared" ref="K42" si="101">E42+G42-I42</f>
        <v>30</v>
      </c>
      <c r="L42" s="20">
        <f t="shared" ref="L42" si="102">F42+H42-J42</f>
        <v>8988</v>
      </c>
    </row>
    <row r="43" spans="1:12" s="4" customFormat="1" x14ac:dyDescent="0.25">
      <c r="A43" s="15">
        <v>32</v>
      </c>
      <c r="B43" s="16" t="s">
        <v>63</v>
      </c>
      <c r="C43" s="17" t="s">
        <v>22</v>
      </c>
      <c r="D43" s="18">
        <v>100.49</v>
      </c>
      <c r="E43" s="19">
        <v>69</v>
      </c>
      <c r="F43" s="22">
        <f t="shared" si="0"/>
        <v>6933.8099999999995</v>
      </c>
      <c r="G43" s="19"/>
      <c r="H43" s="20">
        <f t="shared" si="1"/>
        <v>0</v>
      </c>
      <c r="I43" s="19"/>
      <c r="J43" s="20">
        <f t="shared" ref="J43" si="103">I43*D43</f>
        <v>0</v>
      </c>
      <c r="K43" s="19">
        <f t="shared" ref="K43" si="104">E43+G43-I43</f>
        <v>69</v>
      </c>
      <c r="L43" s="20">
        <f t="shared" ref="L43" si="105">F43+H43-J43</f>
        <v>6933.8099999999995</v>
      </c>
    </row>
    <row r="44" spans="1:12" s="4" customFormat="1" ht="16.5" customHeight="1" x14ac:dyDescent="0.25">
      <c r="A44" s="15">
        <v>33</v>
      </c>
      <c r="B44" s="16" t="s">
        <v>48</v>
      </c>
      <c r="C44" s="17" t="s">
        <v>34</v>
      </c>
      <c r="D44" s="18">
        <v>288.89999999999998</v>
      </c>
      <c r="E44" s="19">
        <v>195</v>
      </c>
      <c r="F44" s="22">
        <f t="shared" si="0"/>
        <v>56335.499999999993</v>
      </c>
      <c r="G44" s="19"/>
      <c r="H44" s="20">
        <f t="shared" si="1"/>
        <v>0</v>
      </c>
      <c r="I44" s="19">
        <f>20+10</f>
        <v>30</v>
      </c>
      <c r="J44" s="20">
        <f t="shared" ref="J44:J64" si="106">I44*D44</f>
        <v>8667</v>
      </c>
      <c r="K44" s="19">
        <f t="shared" ref="K44" si="107">E44+G44-I44</f>
        <v>165</v>
      </c>
      <c r="L44" s="20">
        <f t="shared" ref="L44" si="108">F44+H44-J44</f>
        <v>47668.499999999993</v>
      </c>
    </row>
    <row r="45" spans="1:12" s="4" customFormat="1" x14ac:dyDescent="0.25">
      <c r="A45" s="15">
        <v>34</v>
      </c>
      <c r="B45" s="16" t="s">
        <v>30</v>
      </c>
      <c r="C45" s="17" t="s">
        <v>22</v>
      </c>
      <c r="D45" s="18">
        <v>192.6</v>
      </c>
      <c r="E45" s="19">
        <v>249</v>
      </c>
      <c r="F45" s="22">
        <f>E45*D45</f>
        <v>47957.4</v>
      </c>
      <c r="G45" s="19"/>
      <c r="H45" s="20">
        <f t="shared" ref="H45:H50" si="109">G45*D45</f>
        <v>0</v>
      </c>
      <c r="I45" s="19">
        <f>5+20+20+10+5+10+20+20</f>
        <v>110</v>
      </c>
      <c r="J45" s="20">
        <f t="shared" ref="J45" si="110">I45*D45</f>
        <v>21186</v>
      </c>
      <c r="K45" s="19">
        <f t="shared" ref="K45" si="111">E45+G45-I45</f>
        <v>139</v>
      </c>
      <c r="L45" s="20">
        <f>F45+H45-J45</f>
        <v>26771.4</v>
      </c>
    </row>
    <row r="46" spans="1:12" s="4" customFormat="1" x14ac:dyDescent="0.25">
      <c r="A46" s="15">
        <v>35</v>
      </c>
      <c r="B46" s="16" t="s">
        <v>66</v>
      </c>
      <c r="C46" s="17" t="s">
        <v>34</v>
      </c>
      <c r="D46" s="18">
        <v>49.22</v>
      </c>
      <c r="E46" s="19">
        <v>225</v>
      </c>
      <c r="F46" s="22">
        <f>E46*D46</f>
        <v>11074.5</v>
      </c>
      <c r="G46" s="19"/>
      <c r="H46" s="20">
        <f t="shared" si="109"/>
        <v>0</v>
      </c>
      <c r="I46" s="19">
        <f>40+40+80+10</f>
        <v>170</v>
      </c>
      <c r="J46" s="20">
        <f t="shared" ref="J46" si="112">I46*D46</f>
        <v>8367.4</v>
      </c>
      <c r="K46" s="19">
        <f t="shared" ref="K46" si="113">E46+G46-I46</f>
        <v>55</v>
      </c>
      <c r="L46" s="20">
        <f>F46+H46-J46</f>
        <v>2707.1000000000004</v>
      </c>
    </row>
    <row r="47" spans="1:12" s="4" customFormat="1" x14ac:dyDescent="0.25">
      <c r="A47" s="15"/>
      <c r="B47" s="16" t="s">
        <v>66</v>
      </c>
      <c r="C47" s="17" t="s">
        <v>34</v>
      </c>
      <c r="D47" s="18">
        <v>53.5</v>
      </c>
      <c r="E47" s="19"/>
      <c r="F47" s="22">
        <f>E47*D47</f>
        <v>0</v>
      </c>
      <c r="G47" s="19">
        <v>200</v>
      </c>
      <c r="H47" s="20">
        <f t="shared" si="109"/>
        <v>10700</v>
      </c>
      <c r="I47" s="19"/>
      <c r="J47" s="20">
        <f t="shared" ref="J47" si="114">I47*D47</f>
        <v>0</v>
      </c>
      <c r="K47" s="19">
        <f t="shared" ref="K47" si="115">E47+G47-I47</f>
        <v>200</v>
      </c>
      <c r="L47" s="20">
        <f>F47+H47-J47</f>
        <v>10700</v>
      </c>
    </row>
    <row r="48" spans="1:12" s="4" customFormat="1" x14ac:dyDescent="0.25">
      <c r="A48" s="32">
        <v>36</v>
      </c>
      <c r="B48" s="16" t="s">
        <v>65</v>
      </c>
      <c r="C48" s="17" t="s">
        <v>22</v>
      </c>
      <c r="D48" s="18">
        <v>146.5</v>
      </c>
      <c r="E48" s="19">
        <v>235</v>
      </c>
      <c r="F48" s="22">
        <f>E48*D48</f>
        <v>34427.5</v>
      </c>
      <c r="G48" s="19"/>
      <c r="H48" s="20">
        <f t="shared" si="109"/>
        <v>0</v>
      </c>
      <c r="I48" s="19">
        <f>20+20+30+20+5+20+20</f>
        <v>135</v>
      </c>
      <c r="J48" s="20">
        <f t="shared" ref="J48" si="116">I48*D48</f>
        <v>19777.5</v>
      </c>
      <c r="K48" s="19">
        <f t="shared" ref="K48" si="117">E48+G48-I48</f>
        <v>100</v>
      </c>
      <c r="L48" s="20">
        <f>F48+H48-J48</f>
        <v>14650</v>
      </c>
    </row>
    <row r="49" spans="1:12" s="4" customFormat="1" x14ac:dyDescent="0.25">
      <c r="A49" s="32">
        <v>37</v>
      </c>
      <c r="B49" s="16" t="s">
        <v>60</v>
      </c>
      <c r="C49" s="17" t="s">
        <v>24</v>
      </c>
      <c r="D49" s="18">
        <v>3.96</v>
      </c>
      <c r="E49" s="19">
        <v>1200</v>
      </c>
      <c r="F49" s="22">
        <f t="shared" si="0"/>
        <v>4752</v>
      </c>
      <c r="G49" s="19"/>
      <c r="H49" s="20">
        <f t="shared" si="109"/>
        <v>0</v>
      </c>
      <c r="I49" s="19">
        <f>100+100</f>
        <v>200</v>
      </c>
      <c r="J49" s="20">
        <f t="shared" ref="J49" si="118">I49*D49</f>
        <v>792</v>
      </c>
      <c r="K49" s="19">
        <f t="shared" ref="K49" si="119">E49+G49-I49</f>
        <v>1000</v>
      </c>
      <c r="L49" s="20">
        <f t="shared" ref="L49" si="120">F49+H49-J49</f>
        <v>3960</v>
      </c>
    </row>
    <row r="50" spans="1:12" s="4" customFormat="1" x14ac:dyDescent="0.25">
      <c r="A50" s="32">
        <v>38</v>
      </c>
      <c r="B50" s="16" t="s">
        <v>45</v>
      </c>
      <c r="C50" s="17" t="s">
        <v>24</v>
      </c>
      <c r="D50" s="18">
        <v>2.09</v>
      </c>
      <c r="E50" s="19">
        <v>10000</v>
      </c>
      <c r="F50" s="22">
        <f t="shared" si="0"/>
        <v>20900</v>
      </c>
      <c r="G50" s="19"/>
      <c r="H50" s="20">
        <f t="shared" si="109"/>
        <v>0</v>
      </c>
      <c r="I50" s="19">
        <f>300+1500+100+1500+200+300+1500+100</f>
        <v>5500</v>
      </c>
      <c r="J50" s="20">
        <f t="shared" si="106"/>
        <v>11495</v>
      </c>
      <c r="K50" s="19">
        <f t="shared" ref="K50" si="121">E50+G50-I50</f>
        <v>4500</v>
      </c>
      <c r="L50" s="20">
        <f t="shared" ref="L50" si="122">F50+H50-J50</f>
        <v>9405</v>
      </c>
    </row>
    <row r="51" spans="1:12" s="4" customFormat="1" x14ac:dyDescent="0.25">
      <c r="A51" s="32">
        <v>39</v>
      </c>
      <c r="B51" s="16" t="s">
        <v>25</v>
      </c>
      <c r="C51" s="17" t="s">
        <v>24</v>
      </c>
      <c r="D51" s="18">
        <v>2.76</v>
      </c>
      <c r="E51" s="19">
        <v>8900</v>
      </c>
      <c r="F51" s="22">
        <f t="shared" si="0"/>
        <v>24563.999999999996</v>
      </c>
      <c r="G51" s="19"/>
      <c r="H51" s="20">
        <f t="shared" si="1"/>
        <v>0</v>
      </c>
      <c r="I51" s="19">
        <f>150+500+1000+1000+100+1000</f>
        <v>3750</v>
      </c>
      <c r="J51" s="20">
        <f t="shared" ref="J51" si="123">I51*D51</f>
        <v>10350</v>
      </c>
      <c r="K51" s="19">
        <f t="shared" ref="K51" si="124">E51+G51-I51</f>
        <v>5150</v>
      </c>
      <c r="L51" s="20">
        <f t="shared" ref="L51" si="125">F51+H51-J51</f>
        <v>14213.999999999996</v>
      </c>
    </row>
    <row r="52" spans="1:12" s="4" customFormat="1" x14ac:dyDescent="0.25">
      <c r="A52" s="32">
        <v>40</v>
      </c>
      <c r="B52" s="16" t="s">
        <v>37</v>
      </c>
      <c r="C52" s="17" t="s">
        <v>24</v>
      </c>
      <c r="D52" s="18">
        <v>4.01</v>
      </c>
      <c r="E52" s="19">
        <v>8005</v>
      </c>
      <c r="F52" s="22">
        <f t="shared" si="0"/>
        <v>32100.05</v>
      </c>
      <c r="G52" s="19"/>
      <c r="H52" s="20">
        <f t="shared" si="1"/>
        <v>0</v>
      </c>
      <c r="I52" s="19">
        <f>100+300+700+700+700</f>
        <v>2500</v>
      </c>
      <c r="J52" s="20">
        <f t="shared" si="106"/>
        <v>10025</v>
      </c>
      <c r="K52" s="19">
        <f t="shared" ref="K52" si="126">E52+G52-I52</f>
        <v>5505</v>
      </c>
      <c r="L52" s="20">
        <f t="shared" ref="L52" si="127">F52+H52-J52</f>
        <v>22075.05</v>
      </c>
    </row>
    <row r="53" spans="1:12" s="4" customFormat="1" x14ac:dyDescent="0.25">
      <c r="A53" s="32">
        <v>41</v>
      </c>
      <c r="B53" s="16" t="s">
        <v>38</v>
      </c>
      <c r="C53" s="17" t="s">
        <v>24</v>
      </c>
      <c r="D53" s="18">
        <v>22.68</v>
      </c>
      <c r="E53" s="19">
        <v>307</v>
      </c>
      <c r="F53" s="22">
        <f t="shared" si="0"/>
        <v>6962.76</v>
      </c>
      <c r="G53" s="19"/>
      <c r="H53" s="20">
        <f t="shared" si="1"/>
        <v>0</v>
      </c>
      <c r="I53" s="19">
        <f>50+4+15+50+50+10+10</f>
        <v>189</v>
      </c>
      <c r="J53" s="20">
        <f t="shared" ref="J53" si="128">I53*D53</f>
        <v>4286.5199999999995</v>
      </c>
      <c r="K53" s="19">
        <f t="shared" ref="K53" si="129">E53+G53-I53</f>
        <v>118</v>
      </c>
      <c r="L53" s="20">
        <f t="shared" ref="L53" si="130">F53+H53-J53</f>
        <v>2676.2400000000007</v>
      </c>
    </row>
    <row r="54" spans="1:12" s="4" customFormat="1" ht="30" x14ac:dyDescent="0.25">
      <c r="A54" s="32">
        <v>42</v>
      </c>
      <c r="B54" s="16" t="s">
        <v>39</v>
      </c>
      <c r="C54" s="23" t="s">
        <v>24</v>
      </c>
      <c r="D54" s="24">
        <v>123.1</v>
      </c>
      <c r="E54" s="25">
        <v>440</v>
      </c>
      <c r="F54" s="26">
        <f t="shared" si="0"/>
        <v>54164</v>
      </c>
      <c r="G54" s="25"/>
      <c r="H54" s="27">
        <f t="shared" si="1"/>
        <v>0</v>
      </c>
      <c r="I54" s="25">
        <f>90+2+10+30+30+30+60</f>
        <v>252</v>
      </c>
      <c r="J54" s="27">
        <f t="shared" ref="J54" si="131">I54*D54</f>
        <v>31021.199999999997</v>
      </c>
      <c r="K54" s="25">
        <f t="shared" ref="K54" si="132">E54+G54-I54</f>
        <v>188</v>
      </c>
      <c r="L54" s="27">
        <f t="shared" ref="L54" si="133">F54+H54-J54</f>
        <v>23142.800000000003</v>
      </c>
    </row>
    <row r="55" spans="1:12" s="4" customFormat="1" ht="29.25" customHeight="1" x14ac:dyDescent="0.25">
      <c r="A55" s="32">
        <v>43</v>
      </c>
      <c r="B55" s="16" t="s">
        <v>35</v>
      </c>
      <c r="C55" s="23" t="s">
        <v>24</v>
      </c>
      <c r="D55" s="24">
        <v>18.73</v>
      </c>
      <c r="E55" s="25">
        <v>400</v>
      </c>
      <c r="F55" s="26">
        <f t="shared" si="0"/>
        <v>7492</v>
      </c>
      <c r="G55" s="25"/>
      <c r="H55" s="27">
        <f t="shared" si="1"/>
        <v>0</v>
      </c>
      <c r="I55" s="25">
        <f>100+100</f>
        <v>200</v>
      </c>
      <c r="J55" s="27">
        <f t="shared" si="106"/>
        <v>3746</v>
      </c>
      <c r="K55" s="25">
        <f t="shared" ref="K55" si="134">E55+G55-I55</f>
        <v>200</v>
      </c>
      <c r="L55" s="27">
        <f t="shared" ref="L55" si="135">F55+H55-J55</f>
        <v>3746</v>
      </c>
    </row>
    <row r="56" spans="1:12" s="4" customFormat="1" ht="29.25" customHeight="1" x14ac:dyDescent="0.25">
      <c r="A56" s="32">
        <v>44</v>
      </c>
      <c r="B56" s="16" t="s">
        <v>71</v>
      </c>
      <c r="C56" s="23" t="s">
        <v>24</v>
      </c>
      <c r="D56" s="24">
        <v>18.73</v>
      </c>
      <c r="E56" s="25">
        <v>1100</v>
      </c>
      <c r="F56" s="26">
        <f t="shared" si="0"/>
        <v>20603</v>
      </c>
      <c r="G56" s="25"/>
      <c r="H56" s="27">
        <f t="shared" si="1"/>
        <v>0</v>
      </c>
      <c r="I56" s="25">
        <f>100+100+200+100+100+100</f>
        <v>700</v>
      </c>
      <c r="J56" s="27">
        <f t="shared" ref="J56" si="136">I56*D56</f>
        <v>13111</v>
      </c>
      <c r="K56" s="25">
        <f t="shared" ref="K56" si="137">E56+G56-I56</f>
        <v>400</v>
      </c>
      <c r="L56" s="27">
        <f t="shared" ref="L56" si="138">F56+H56-J56</f>
        <v>7492</v>
      </c>
    </row>
    <row r="57" spans="1:12" s="4" customFormat="1" ht="28.5" customHeight="1" x14ac:dyDescent="0.25">
      <c r="A57" s="32">
        <v>45</v>
      </c>
      <c r="B57" s="16" t="s">
        <v>36</v>
      </c>
      <c r="C57" s="23" t="s">
        <v>24</v>
      </c>
      <c r="D57" s="24">
        <v>18.73</v>
      </c>
      <c r="E57" s="25">
        <v>1300</v>
      </c>
      <c r="F57" s="26">
        <f t="shared" si="0"/>
        <v>24349</v>
      </c>
      <c r="G57" s="25"/>
      <c r="H57" s="27">
        <f t="shared" si="1"/>
        <v>0</v>
      </c>
      <c r="I57" s="25">
        <f>100+100+100+100</f>
        <v>400</v>
      </c>
      <c r="J57" s="27">
        <f t="shared" si="106"/>
        <v>7492</v>
      </c>
      <c r="K57" s="25">
        <f t="shared" ref="K57:K64" si="139">E57+G57-I57</f>
        <v>900</v>
      </c>
      <c r="L57" s="27">
        <f t="shared" ref="L57" si="140">F57+H57-J57</f>
        <v>16857</v>
      </c>
    </row>
    <row r="58" spans="1:12" s="4" customFormat="1" ht="27.75" customHeight="1" x14ac:dyDescent="0.25">
      <c r="A58" s="32">
        <v>46</v>
      </c>
      <c r="B58" s="16" t="s">
        <v>50</v>
      </c>
      <c r="C58" s="23" t="s">
        <v>24</v>
      </c>
      <c r="D58" s="24">
        <v>19.260000000000002</v>
      </c>
      <c r="E58" s="25">
        <v>500</v>
      </c>
      <c r="F58" s="26">
        <f t="shared" si="0"/>
        <v>9630</v>
      </c>
      <c r="G58" s="25"/>
      <c r="H58" s="27">
        <f t="shared" si="1"/>
        <v>0</v>
      </c>
      <c r="I58" s="25">
        <f>100+100</f>
        <v>200</v>
      </c>
      <c r="J58" s="27">
        <f t="shared" ref="J58" si="141">I58*D58</f>
        <v>3852.0000000000005</v>
      </c>
      <c r="K58" s="25">
        <f t="shared" ref="K58" si="142">E58+G58-I58</f>
        <v>300</v>
      </c>
      <c r="L58" s="27">
        <f t="shared" ref="L58" si="143">F58+H58-J58</f>
        <v>5778</v>
      </c>
    </row>
    <row r="59" spans="1:12" s="4" customFormat="1" ht="45" x14ac:dyDescent="0.25">
      <c r="A59" s="32">
        <v>47</v>
      </c>
      <c r="B59" s="16" t="s">
        <v>56</v>
      </c>
      <c r="C59" s="23" t="s">
        <v>24</v>
      </c>
      <c r="D59" s="24">
        <v>20.059999999999999</v>
      </c>
      <c r="E59" s="25">
        <v>600</v>
      </c>
      <c r="F59" s="26">
        <f t="shared" si="0"/>
        <v>12036</v>
      </c>
      <c r="G59" s="25"/>
      <c r="H59" s="27">
        <f t="shared" si="1"/>
        <v>0</v>
      </c>
      <c r="I59" s="25"/>
      <c r="J59" s="27">
        <f t="shared" ref="J59:J62" si="144">I59*D59</f>
        <v>0</v>
      </c>
      <c r="K59" s="25">
        <f t="shared" ref="K59" si="145">E59+G59-I59</f>
        <v>600</v>
      </c>
      <c r="L59" s="27">
        <f t="shared" ref="L59" si="146">F59+H59-J59</f>
        <v>12036</v>
      </c>
    </row>
    <row r="60" spans="1:12" s="4" customFormat="1" ht="30" x14ac:dyDescent="0.25">
      <c r="A60" s="32">
        <v>48</v>
      </c>
      <c r="B60" s="16" t="s">
        <v>53</v>
      </c>
      <c r="C60" s="23" t="s">
        <v>24</v>
      </c>
      <c r="D60" s="24">
        <v>19.8</v>
      </c>
      <c r="E60" s="25">
        <v>16</v>
      </c>
      <c r="F60" s="26">
        <f t="shared" si="0"/>
        <v>316.8</v>
      </c>
      <c r="G60" s="25"/>
      <c r="H60" s="27">
        <f t="shared" si="1"/>
        <v>0</v>
      </c>
      <c r="I60" s="25">
        <v>16</v>
      </c>
      <c r="J60" s="27">
        <f t="shared" si="144"/>
        <v>316.8</v>
      </c>
      <c r="K60" s="25">
        <f t="shared" ref="K60:K61" si="147">E60+G60-I60</f>
        <v>0</v>
      </c>
      <c r="L60" s="27">
        <f t="shared" ref="L60:L61" si="148">F60+H60-J60</f>
        <v>0</v>
      </c>
    </row>
    <row r="61" spans="1:12" s="4" customFormat="1" x14ac:dyDescent="0.25">
      <c r="A61" s="32">
        <v>49</v>
      </c>
      <c r="B61" s="16" t="s">
        <v>64</v>
      </c>
      <c r="C61" s="17" t="s">
        <v>24</v>
      </c>
      <c r="D61" s="24">
        <v>10.51</v>
      </c>
      <c r="E61" s="25">
        <v>600</v>
      </c>
      <c r="F61" s="26">
        <f t="shared" si="0"/>
        <v>6306</v>
      </c>
      <c r="G61" s="25"/>
      <c r="H61" s="27">
        <f t="shared" si="1"/>
        <v>0</v>
      </c>
      <c r="I61" s="25"/>
      <c r="J61" s="27">
        <f t="shared" si="144"/>
        <v>0</v>
      </c>
      <c r="K61" s="25">
        <f t="shared" si="147"/>
        <v>600</v>
      </c>
      <c r="L61" s="27">
        <f t="shared" si="148"/>
        <v>6306</v>
      </c>
    </row>
    <row r="62" spans="1:12" s="4" customFormat="1" ht="18.75" customHeight="1" x14ac:dyDescent="0.25">
      <c r="A62" s="32">
        <v>50</v>
      </c>
      <c r="B62" s="16" t="s">
        <v>47</v>
      </c>
      <c r="C62" s="17" t="s">
        <v>24</v>
      </c>
      <c r="D62" s="24">
        <v>8.69</v>
      </c>
      <c r="E62" s="25">
        <v>710</v>
      </c>
      <c r="F62" s="26">
        <f t="shared" si="0"/>
        <v>6169.9</v>
      </c>
      <c r="G62" s="25"/>
      <c r="H62" s="27">
        <f t="shared" si="1"/>
        <v>0</v>
      </c>
      <c r="I62" s="25">
        <v>50</v>
      </c>
      <c r="J62" s="27">
        <f t="shared" si="144"/>
        <v>434.5</v>
      </c>
      <c r="K62" s="25">
        <f t="shared" ref="K62" si="149">E62+G62-I62</f>
        <v>660</v>
      </c>
      <c r="L62" s="27">
        <f t="shared" ref="L62" si="150">F62+H62-J62</f>
        <v>5735.4</v>
      </c>
    </row>
    <row r="63" spans="1:12" s="4" customFormat="1" ht="21.75" customHeight="1" x14ac:dyDescent="0.25">
      <c r="A63" s="32">
        <v>51</v>
      </c>
      <c r="B63" s="16" t="s">
        <v>40</v>
      </c>
      <c r="C63" s="17" t="s">
        <v>24</v>
      </c>
      <c r="D63" s="24">
        <v>12.82</v>
      </c>
      <c r="E63" s="25">
        <v>499</v>
      </c>
      <c r="F63" s="26">
        <f t="shared" si="0"/>
        <v>6397.18</v>
      </c>
      <c r="G63" s="25"/>
      <c r="H63" s="27">
        <f t="shared" si="1"/>
        <v>0</v>
      </c>
      <c r="I63" s="25">
        <f>200+20+20+30+30+199</f>
        <v>499</v>
      </c>
      <c r="J63" s="27">
        <f t="shared" ref="J63" si="151">I63*D63</f>
        <v>6397.18</v>
      </c>
      <c r="K63" s="25">
        <f t="shared" ref="K63" si="152">E63+G63-I63</f>
        <v>0</v>
      </c>
      <c r="L63" s="27">
        <f t="shared" ref="L63" si="153">F63+H63-J63</f>
        <v>0</v>
      </c>
    </row>
    <row r="64" spans="1:12" s="4" customFormat="1" ht="18.75" customHeight="1" x14ac:dyDescent="0.25">
      <c r="A64" s="32">
        <v>52</v>
      </c>
      <c r="B64" s="16" t="s">
        <v>41</v>
      </c>
      <c r="C64" s="17" t="s">
        <v>24</v>
      </c>
      <c r="D64" s="24">
        <v>18.96</v>
      </c>
      <c r="E64" s="25">
        <v>480</v>
      </c>
      <c r="F64" s="26">
        <f t="shared" si="0"/>
        <v>9100.8000000000011</v>
      </c>
      <c r="G64" s="25"/>
      <c r="H64" s="27">
        <f t="shared" si="1"/>
        <v>0</v>
      </c>
      <c r="I64" s="25">
        <v>240</v>
      </c>
      <c r="J64" s="27">
        <f t="shared" si="106"/>
        <v>4550.4000000000005</v>
      </c>
      <c r="K64" s="25">
        <f t="shared" si="139"/>
        <v>240</v>
      </c>
      <c r="L64" s="27">
        <f t="shared" ref="L64" si="154">F64+H64-J64</f>
        <v>4550.4000000000005</v>
      </c>
    </row>
    <row r="65" spans="1:12" s="4" customFormat="1" x14ac:dyDescent="0.25">
      <c r="A65" s="32">
        <v>53</v>
      </c>
      <c r="B65" s="16" t="s">
        <v>49</v>
      </c>
      <c r="C65" s="17" t="s">
        <v>24</v>
      </c>
      <c r="D65" s="24">
        <v>11.61</v>
      </c>
      <c r="E65" s="25">
        <v>5054</v>
      </c>
      <c r="F65" s="26">
        <f t="shared" si="0"/>
        <v>58676.939999999995</v>
      </c>
      <c r="G65" s="25"/>
      <c r="H65" s="27">
        <f t="shared" si="1"/>
        <v>0</v>
      </c>
      <c r="I65" s="25">
        <f>400+800+400+400+400+400+400</f>
        <v>3200</v>
      </c>
      <c r="J65" s="27">
        <f t="shared" ref="J65" si="155">I65*D65</f>
        <v>37152</v>
      </c>
      <c r="K65" s="25">
        <f t="shared" ref="K65" si="156">E65+G65-I65</f>
        <v>1854</v>
      </c>
      <c r="L65" s="27">
        <f t="shared" ref="L65" si="157">F65+H65-J65</f>
        <v>21524.939999999995</v>
      </c>
    </row>
    <row r="66" spans="1:12" s="4" customFormat="1" ht="30" x14ac:dyDescent="0.25">
      <c r="A66" s="32">
        <v>54</v>
      </c>
      <c r="B66" s="16" t="s">
        <v>44</v>
      </c>
      <c r="C66" s="23" t="s">
        <v>24</v>
      </c>
      <c r="D66" s="24">
        <v>11.1</v>
      </c>
      <c r="E66" s="25">
        <v>350</v>
      </c>
      <c r="F66" s="26">
        <f t="shared" si="0"/>
        <v>3885</v>
      </c>
      <c r="G66" s="25"/>
      <c r="H66" s="27">
        <f t="shared" si="1"/>
        <v>0</v>
      </c>
      <c r="I66" s="25">
        <v>100</v>
      </c>
      <c r="J66" s="27">
        <f t="shared" ref="J66" si="158">I66*D66</f>
        <v>1110</v>
      </c>
      <c r="K66" s="25">
        <f t="shared" ref="K66" si="159">E66+G66-I66</f>
        <v>250</v>
      </c>
      <c r="L66" s="27">
        <f t="shared" ref="L66" si="160">F66+H66-J66</f>
        <v>2775</v>
      </c>
    </row>
    <row r="67" spans="1:12" x14ac:dyDescent="0.25">
      <c r="A67" s="15"/>
      <c r="B67" s="28" t="s">
        <v>14</v>
      </c>
      <c r="C67" s="29"/>
      <c r="D67" s="18"/>
      <c r="E67" s="19"/>
      <c r="F67" s="30">
        <f>SUM(F4:F66)</f>
        <v>1027642.8300000002</v>
      </c>
      <c r="G67" s="19"/>
      <c r="H67" s="31">
        <f>SUM(H4:H66)</f>
        <v>354011.64</v>
      </c>
      <c r="I67" s="19"/>
      <c r="J67" s="31">
        <f>SUM(J4:J66)</f>
        <v>578800.80000000016</v>
      </c>
      <c r="K67" s="19"/>
      <c r="L67" s="31">
        <f>SUM(L4:L66)</f>
        <v>802853.67000000016</v>
      </c>
    </row>
    <row r="68" spans="1:12" x14ac:dyDescent="0.25">
      <c r="E68" s="3"/>
      <c r="L68" s="7"/>
    </row>
    <row r="70" spans="1:12" x14ac:dyDescent="0.25">
      <c r="A70" s="2"/>
      <c r="B70" s="9"/>
      <c r="C70" s="2"/>
      <c r="D70" s="6"/>
      <c r="E70" s="3"/>
      <c r="F70" s="6"/>
      <c r="G70" s="3"/>
      <c r="H70" s="6"/>
      <c r="I70" s="3"/>
      <c r="J70" s="6"/>
      <c r="K70" s="3"/>
      <c r="L70" s="6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54" t="s">
        <v>0</v>
      </c>
      <c r="F1" s="54"/>
      <c r="G1" s="53" t="s">
        <v>1</v>
      </c>
      <c r="H1" s="53"/>
      <c r="I1" s="53"/>
      <c r="J1" s="53"/>
      <c r="K1" s="53" t="s">
        <v>0</v>
      </c>
      <c r="L1" s="53"/>
    </row>
    <row r="2" spans="1:12" x14ac:dyDescent="0.25">
      <c r="A2" s="1"/>
      <c r="B2" s="1"/>
      <c r="C2" s="1"/>
      <c r="D2" s="1"/>
      <c r="E2" s="54"/>
      <c r="F2" s="54"/>
      <c r="G2" s="53" t="s">
        <v>2</v>
      </c>
      <c r="H2" s="53"/>
      <c r="I2" s="53" t="s">
        <v>3</v>
      </c>
      <c r="J2" s="53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2025-11-28T12:05:56Z</cp:lastPrinted>
  <dcterms:created xsi:type="dcterms:W3CDTF">2021-03-19T09:36:32Z</dcterms:created>
  <dcterms:modified xsi:type="dcterms:W3CDTF">2026-01-21T10:29:30Z</dcterms:modified>
</cp:coreProperties>
</file>