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7" i="4" l="1"/>
  <c r="I71" i="4"/>
  <c r="I57" i="4"/>
  <c r="I54" i="4"/>
  <c r="I53" i="4"/>
  <c r="I4" i="4" l="1"/>
  <c r="I48" i="4" l="1"/>
  <c r="I49" i="4"/>
  <c r="G7" i="4" l="1"/>
  <c r="G10" i="4"/>
  <c r="G5" i="4"/>
  <c r="I69" i="4" l="1"/>
  <c r="I41" i="4"/>
  <c r="I5" i="4" l="1"/>
  <c r="I17" i="4"/>
  <c r="I70" i="4" l="1"/>
  <c r="I31" i="4" l="1"/>
  <c r="I24" i="4" l="1"/>
  <c r="I32" i="4" l="1"/>
  <c r="I59" i="4"/>
  <c r="I50" i="4" l="1"/>
  <c r="I35" i="4" l="1"/>
  <c r="I13" i="4" l="1"/>
  <c r="I58" i="4" l="1"/>
  <c r="I52" i="4" l="1"/>
  <c r="I6" i="4" l="1"/>
  <c r="I33" i="4" l="1"/>
  <c r="I30" i="4" l="1"/>
  <c r="J56" i="4" l="1"/>
  <c r="K56" i="4"/>
  <c r="F56" i="4"/>
  <c r="H56" i="4"/>
  <c r="L56" i="4" l="1"/>
  <c r="I40" i="4"/>
  <c r="I55" i="4" l="1"/>
  <c r="I34" i="4" l="1"/>
  <c r="K46" i="4" l="1"/>
  <c r="F46" i="4"/>
  <c r="H46" i="4"/>
  <c r="J46" i="4"/>
  <c r="K42" i="4"/>
  <c r="F42" i="4"/>
  <c r="H42" i="4"/>
  <c r="J42" i="4"/>
  <c r="K10" i="4"/>
  <c r="F10" i="4"/>
  <c r="H10" i="4"/>
  <c r="J10" i="4"/>
  <c r="K37" i="4"/>
  <c r="F37" i="4"/>
  <c r="H37" i="4"/>
  <c r="J37" i="4"/>
  <c r="J14" i="4"/>
  <c r="K14" i="4"/>
  <c r="F14" i="4"/>
  <c r="L14" i="4" s="1"/>
  <c r="H14" i="4"/>
  <c r="L10" i="4" l="1"/>
  <c r="L37" i="4"/>
  <c r="L42" i="4"/>
  <c r="L46" i="4"/>
  <c r="J57" i="4"/>
  <c r="K57" i="4"/>
  <c r="F57" i="4"/>
  <c r="H57" i="4"/>
  <c r="J52" i="4"/>
  <c r="K52" i="4"/>
  <c r="F52" i="4"/>
  <c r="H52" i="4"/>
  <c r="L52" i="4" s="1"/>
  <c r="J36" i="4"/>
  <c r="K36" i="4"/>
  <c r="F36" i="4"/>
  <c r="H36" i="4"/>
  <c r="L36" i="4" l="1"/>
  <c r="L57" i="4"/>
  <c r="J63" i="4"/>
  <c r="K63" i="4"/>
  <c r="F63" i="4"/>
  <c r="H63" i="4"/>
  <c r="L63" i="4" l="1"/>
  <c r="K45" i="4"/>
  <c r="H45" i="4"/>
  <c r="F45" i="4"/>
  <c r="J45" i="4"/>
  <c r="K44" i="4"/>
  <c r="H44" i="4"/>
  <c r="F44" i="4"/>
  <c r="J44" i="4"/>
  <c r="L45" i="4" l="1"/>
  <c r="L44" i="4"/>
  <c r="J33" i="4" l="1"/>
  <c r="K33" i="4"/>
  <c r="F33" i="4"/>
  <c r="H33" i="4"/>
  <c r="J43" i="4"/>
  <c r="K43" i="4"/>
  <c r="F43" i="4"/>
  <c r="H43" i="4"/>
  <c r="L43" i="4" l="1"/>
  <c r="L33" i="4"/>
  <c r="J41" i="4"/>
  <c r="J59" i="4" l="1"/>
  <c r="K59" i="4"/>
  <c r="F59" i="4"/>
  <c r="H59" i="4"/>
  <c r="J68" i="4"/>
  <c r="K68" i="4"/>
  <c r="F68" i="4"/>
  <c r="H68" i="4"/>
  <c r="J54" i="4"/>
  <c r="K54" i="4"/>
  <c r="F54" i="4"/>
  <c r="H54" i="4"/>
  <c r="K65" i="4"/>
  <c r="F65" i="4"/>
  <c r="H65" i="4"/>
  <c r="J65" i="4"/>
  <c r="J62" i="4"/>
  <c r="K62" i="4"/>
  <c r="F62" i="4"/>
  <c r="H62" i="4"/>
  <c r="J61" i="4"/>
  <c r="K61" i="4"/>
  <c r="F61" i="4"/>
  <c r="H61" i="4"/>
  <c r="K40" i="4"/>
  <c r="F40" i="4"/>
  <c r="H40" i="4"/>
  <c r="J40" i="4"/>
  <c r="H20" i="4"/>
  <c r="K20" i="4"/>
  <c r="F20" i="4"/>
  <c r="J20" i="4"/>
  <c r="J4" i="4"/>
  <c r="K4" i="4"/>
  <c r="H4" i="4"/>
  <c r="F4" i="4"/>
  <c r="K18" i="4"/>
  <c r="F18" i="4"/>
  <c r="H18" i="4"/>
  <c r="J18" i="4"/>
  <c r="J16" i="4"/>
  <c r="K16" i="4"/>
  <c r="F16" i="4"/>
  <c r="H16" i="4"/>
  <c r="K21" i="4"/>
  <c r="F21" i="4"/>
  <c r="H21" i="4"/>
  <c r="J21" i="4"/>
  <c r="L62" i="4" l="1"/>
  <c r="L54" i="4"/>
  <c r="L68" i="4"/>
  <c r="L59" i="4"/>
  <c r="L20" i="4"/>
  <c r="L61" i="4"/>
  <c r="L40" i="4"/>
  <c r="L65" i="4"/>
  <c r="L21" i="4"/>
  <c r="L16" i="4"/>
  <c r="L18" i="4"/>
  <c r="L4" i="4"/>
  <c r="J58" i="4" l="1"/>
  <c r="K58" i="4"/>
  <c r="F58" i="4"/>
  <c r="H58" i="4"/>
  <c r="J70" i="4"/>
  <c r="K70" i="4"/>
  <c r="F70" i="4"/>
  <c r="H70" i="4"/>
  <c r="J53" i="4"/>
  <c r="K53" i="4"/>
  <c r="F53" i="4"/>
  <c r="H53" i="4"/>
  <c r="K27" i="4"/>
  <c r="F27" i="4"/>
  <c r="H27" i="4"/>
  <c r="J27" i="4"/>
  <c r="J29" i="4"/>
  <c r="K29" i="4"/>
  <c r="H29" i="4"/>
  <c r="F29" i="4"/>
  <c r="L53" i="4" l="1"/>
  <c r="L29" i="4"/>
  <c r="L27" i="4"/>
  <c r="L70" i="4"/>
  <c r="L58" i="4"/>
  <c r="F22" i="4" l="1"/>
  <c r="F23" i="4"/>
  <c r="H23" i="4"/>
  <c r="J22" i="4"/>
  <c r="K22" i="4"/>
  <c r="J23" i="4"/>
  <c r="K23" i="4"/>
  <c r="H22" i="4"/>
  <c r="L22" i="4" s="1"/>
  <c r="J50" i="4"/>
  <c r="K50" i="4"/>
  <c r="F50" i="4"/>
  <c r="H50" i="4"/>
  <c r="J13" i="4"/>
  <c r="K13" i="4"/>
  <c r="F13" i="4"/>
  <c r="H13" i="4"/>
  <c r="J7" i="4"/>
  <c r="K7" i="4"/>
  <c r="F7" i="4"/>
  <c r="H7" i="4"/>
  <c r="J5" i="4"/>
  <c r="K5" i="4"/>
  <c r="H5" i="4"/>
  <c r="F5" i="4"/>
  <c r="J24" i="4"/>
  <c r="K24" i="4"/>
  <c r="F24" i="4"/>
  <c r="H24" i="4"/>
  <c r="J35" i="4"/>
  <c r="K35" i="4"/>
  <c r="F35" i="4"/>
  <c r="H35" i="4"/>
  <c r="J17" i="4"/>
  <c r="K17" i="4"/>
  <c r="F17" i="4"/>
  <c r="H17" i="4"/>
  <c r="K28" i="4"/>
  <c r="F28" i="4"/>
  <c r="H28" i="4"/>
  <c r="J28" i="4"/>
  <c r="L35" i="4" l="1"/>
  <c r="L23" i="4"/>
  <c r="L5" i="4"/>
  <c r="L17" i="4"/>
  <c r="L24" i="4"/>
  <c r="L28" i="4"/>
  <c r="L7" i="4"/>
  <c r="L13" i="4"/>
  <c r="L50" i="4"/>
  <c r="J30" i="4" l="1"/>
  <c r="K30" i="4"/>
  <c r="F30" i="4"/>
  <c r="H30" i="4"/>
  <c r="J31" i="4"/>
  <c r="K31" i="4"/>
  <c r="F31" i="4"/>
  <c r="H31" i="4"/>
  <c r="L30" i="4" l="1"/>
  <c r="L31" i="4"/>
  <c r="K11" i="4" l="1"/>
  <c r="F11" i="4"/>
  <c r="H11" i="4"/>
  <c r="J11" i="4"/>
  <c r="L11" i="4" l="1"/>
  <c r="F6" i="4" l="1"/>
  <c r="H6" i="4"/>
  <c r="J6" i="4"/>
  <c r="K6" i="4"/>
  <c r="F8" i="4"/>
  <c r="H8" i="4"/>
  <c r="J8" i="4"/>
  <c r="K8" i="4"/>
  <c r="F9" i="4"/>
  <c r="H9" i="4"/>
  <c r="J9" i="4"/>
  <c r="K9" i="4"/>
  <c r="F12" i="4"/>
  <c r="H12" i="4"/>
  <c r="J12" i="4"/>
  <c r="K12" i="4"/>
  <c r="F15" i="4"/>
  <c r="H15" i="4"/>
  <c r="J15" i="4"/>
  <c r="K15" i="4"/>
  <c r="F19" i="4"/>
  <c r="H19" i="4"/>
  <c r="J19" i="4"/>
  <c r="K19" i="4"/>
  <c r="F25" i="4"/>
  <c r="H25" i="4"/>
  <c r="J25" i="4"/>
  <c r="K25" i="4"/>
  <c r="F26" i="4"/>
  <c r="H26" i="4"/>
  <c r="J26" i="4"/>
  <c r="K26" i="4"/>
  <c r="F32" i="4"/>
  <c r="H32" i="4"/>
  <c r="J32" i="4"/>
  <c r="K32" i="4"/>
  <c r="F34" i="4"/>
  <c r="H34" i="4"/>
  <c r="J34" i="4"/>
  <c r="K34" i="4"/>
  <c r="F38" i="4"/>
  <c r="H38" i="4"/>
  <c r="J38" i="4"/>
  <c r="K38" i="4"/>
  <c r="F39" i="4"/>
  <c r="H39" i="4"/>
  <c r="J39" i="4"/>
  <c r="K39" i="4"/>
  <c r="F41" i="4"/>
  <c r="H41" i="4"/>
  <c r="K41" i="4"/>
  <c r="F47" i="4"/>
  <c r="H47" i="4"/>
  <c r="J47" i="4"/>
  <c r="K47" i="4"/>
  <c r="F48" i="4"/>
  <c r="H48" i="4"/>
  <c r="J48" i="4"/>
  <c r="K48" i="4"/>
  <c r="F49" i="4"/>
  <c r="H49" i="4"/>
  <c r="J49" i="4"/>
  <c r="K49" i="4"/>
  <c r="F51" i="4"/>
  <c r="H51" i="4"/>
  <c r="J51" i="4"/>
  <c r="K51" i="4"/>
  <c r="F55" i="4"/>
  <c r="H55" i="4"/>
  <c r="J55" i="4"/>
  <c r="K55" i="4"/>
  <c r="F60" i="4"/>
  <c r="H60" i="4"/>
  <c r="J60" i="4"/>
  <c r="K60" i="4"/>
  <c r="F64" i="4"/>
  <c r="H64" i="4"/>
  <c r="J64" i="4"/>
  <c r="K64" i="4"/>
  <c r="F66" i="4"/>
  <c r="H66" i="4"/>
  <c r="J66" i="4"/>
  <c r="K66" i="4"/>
  <c r="F67" i="4"/>
  <c r="H67" i="4"/>
  <c r="J67" i="4"/>
  <c r="K67" i="4"/>
  <c r="F69" i="4"/>
  <c r="H69" i="4"/>
  <c r="J69" i="4"/>
  <c r="K69" i="4"/>
  <c r="F71" i="4"/>
  <c r="H71" i="4"/>
  <c r="J71" i="4"/>
  <c r="K71" i="4"/>
  <c r="F72" i="4"/>
  <c r="H72" i="4"/>
  <c r="J72" i="4"/>
  <c r="K72" i="4"/>
  <c r="L67" i="4" l="1"/>
  <c r="L12" i="4"/>
  <c r="L26" i="4"/>
  <c r="L39" i="4"/>
  <c r="L51" i="4"/>
  <c r="L48" i="4"/>
  <c r="L60" i="4"/>
  <c r="L34" i="4"/>
  <c r="L15" i="4"/>
  <c r="L41" i="4"/>
  <c r="L9" i="4"/>
  <c r="F73" i="4"/>
  <c r="L72" i="4"/>
  <c r="L69" i="4"/>
  <c r="L66" i="4"/>
  <c r="L55" i="4"/>
  <c r="L47" i="4"/>
  <c r="L32" i="4"/>
  <c r="J73" i="4"/>
  <c r="L8" i="4"/>
  <c r="L71" i="4"/>
  <c r="L64" i="4"/>
  <c r="L49" i="4"/>
  <c r="L38" i="4"/>
  <c r="L25" i="4"/>
  <c r="L19" i="4"/>
  <c r="L6" i="4"/>
  <c r="H73" i="4"/>
  <c r="L73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<sst xmlns="http://schemas.openxmlformats.org/spreadsheetml/2006/main" count="173" uniqueCount="85">
  <si>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</si>
  <si>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</si>
  <si>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</si>
  <si>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</si>
  <si>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</si>
  <si>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</si>
  <si>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</si>
  <si>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</si>
  <si>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</si>
  <si>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</si>
  <si>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</si>
  <si>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</si>
  <si>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</si>
  <si>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</si>
  <si>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</si>
  <si>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</si>
  <si>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</si>
  <si>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</si>
  <si>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</si>
  <si>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</si>
  <si>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</si>
  <si>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</si>
  <si>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</si>
  <si>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</si>
  <si>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</si>
  <si>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</si>
  <si>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</si>
  <si>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</si>
  <si>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</si>
  <si>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</si>
  <si>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</si>
  <si>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</si>
  <si>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</si>
  <si>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</si>
  <si>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</si>
  <si>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</si>
  <si>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</si>
  <si>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</si>
  <si>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</si>
  <si>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</si>
  <si>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</si>
  <si>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</si>
  <si>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</si>
  <si>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</si>
  <si>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Шприц 5,0</t>
  </si>
  <si>
    <t>Інгаміст 3,0 №10</t>
  </si>
  <si>
    <t>Бинт марлевий мед.н/ст 5мх10см</t>
  </si>
  <si>
    <t>Піперацилін/тазобактам 4г/0,5г</t>
  </si>
  <si>
    <t xml:space="preserve">Одноразовий набір для інфузії 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</si>
  <si>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</si>
  <si>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</si>
  <si>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</si>
  <si>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</si>
  <si>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</si>
  <si>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</si>
  <si>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</si>
  <si>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</si>
  <si>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</si>
  <si>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</si>
  <si>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</si>
  <si>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</si>
  <si>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</si>
  <si>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</si>
  <si>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</si>
  <si>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Ципрофлоксацин 200,0</t>
  </si>
  <si>
    <t>Ксилат 200,0</t>
  </si>
  <si>
    <t>Сорбілакт 200,0</t>
  </si>
  <si>
    <t>Ципрофлоксацин 100,0</t>
  </si>
  <si>
    <t>Залишок на  01.03.2026р</t>
  </si>
  <si>
    <t>Кислота Амінокапронова 100,0</t>
  </si>
  <si>
    <t>Інмагіст 3,0 №10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</si>
  <si>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</si>
  <si>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</si>
  <si>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</si>
  <si>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</si>
  <si>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</si>
  <si>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</si>
  <si>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</si>
  <si>
    <t>Шприц 2,0</t>
  </si>
  <si>
    <t>Оборот за березень місяць</t>
  </si>
  <si>
    <t>Залишок на  01.04.2026р</t>
  </si>
  <si>
    <t>Декасан 200,0</t>
  </si>
  <si>
    <t>Кальцію глюконат 5,0 №10</t>
  </si>
  <si>
    <t>Суфер 5,0 №5</t>
  </si>
  <si>
    <t>Еуфілін 5,0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</si>
</sst>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selection activeCell="I8" sqref="I8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4" t="s">
        <v>8</v>
      </c>
      <c r="B1" s="37" t="s">
        <v>10</v>
      </c>
      <c r="C1" s="48" t="s">
        <v>13</v>
      </c>
      <c r="D1" s="51" t="s">
        <v>11</v>
      </c>
      <c r="E1" s="40" t="s">
        <v>68</v>
      </c>
      <c r="F1" s="41"/>
      <c r="G1" s="44" t="s">
        <v>79</v>
      </c>
      <c r="H1" s="45"/>
      <c r="I1" s="45"/>
      <c r="J1" s="46"/>
      <c r="K1" s="40" t="s">
        <v>80</v>
      </c>
      <c r="L1" s="41"/>
    </row>
    <row r="2" spans="1:12" x14ac:dyDescent="0.25">
      <c r="A2" s="35"/>
      <c r="B2" s="38"/>
      <c r="C2" s="49"/>
      <c r="D2" s="52"/>
      <c r="E2" s="42"/>
      <c r="F2" s="43"/>
      <c r="G2" s="47" t="s">
        <v>2</v>
      </c>
      <c r="H2" s="47"/>
      <c r="I2" s="47" t="s">
        <v>3</v>
      </c>
      <c r="J2" s="47"/>
      <c r="K2" s="42"/>
      <c r="L2" s="43"/>
    </row>
    <row r="3" spans="1:12" ht="15.75" thickBot="1" x14ac:dyDescent="0.3">
      <c r="A3" s="36"/>
      <c r="B3" s="39"/>
      <c r="C3" s="50"/>
      <c r="D3" s="53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21.4</v>
      </c>
      <c r="E4" s="19">
        <v>1560</v>
      </c>
      <c r="F4" s="20">
        <f t="shared" ref="F4:F72" si="0">E4*D4</f>
        <v>33384</v>
      </c>
      <c r="G4" s="19">
        <v>900</v>
      </c>
      <c r="H4" s="20">
        <f t="shared" ref="H4:H72" si="1">G4*D4</f>
        <v>19260</v>
      </c>
      <c r="I4" s="19">
        <f>60+90+60+90+90+30</f>
        <v>420</v>
      </c>
      <c r="J4" s="20">
        <f>I4*D4</f>
        <v>8988</v>
      </c>
      <c r="K4" s="19">
        <f t="shared" ref="K4" si="2">E4+G4-I4</f>
        <v>2040</v>
      </c>
      <c r="L4" s="20">
        <f t="shared" ref="L4" si="3">F4+H4-J4</f>
        <v>43656</v>
      </c>
    </row>
    <row r="5" spans="1:12" s="4" customFormat="1" x14ac:dyDescent="0.25">
      <c r="A5" s="15">
        <v>2</v>
      </c>
      <c r="B5" s="16" t="s">
        <v>17</v>
      </c>
      <c r="C5" s="17" t="s">
        <v>20</v>
      </c>
      <c r="D5" s="18">
        <v>23.54</v>
      </c>
      <c r="E5" s="19">
        <v>2694</v>
      </c>
      <c r="F5" s="20">
        <f t="shared" si="0"/>
        <v>63416.759999999995</v>
      </c>
      <c r="G5" s="19">
        <f>960+900</f>
        <v>1860</v>
      </c>
      <c r="H5" s="20">
        <f t="shared" si="1"/>
        <v>43784.4</v>
      </c>
      <c r="I5" s="19">
        <f>300+90+96+336+144+96+96+90+60</f>
        <v>1308</v>
      </c>
      <c r="J5" s="20">
        <f t="shared" ref="J5" si="4">I5*D5</f>
        <v>30790.32</v>
      </c>
      <c r="K5" s="19">
        <f t="shared" ref="K5" si="5">E5+G5-I5</f>
        <v>3246</v>
      </c>
      <c r="L5" s="20">
        <f t="shared" ref="L5" si="6">F5+H5-J5</f>
        <v>76410.84</v>
      </c>
    </row>
    <row r="6" spans="1:12" s="4" customFormat="1" x14ac:dyDescent="0.25">
      <c r="A6" s="15">
        <v>3</v>
      </c>
      <c r="B6" s="16" t="s">
        <v>51</v>
      </c>
      <c r="C6" s="17" t="s">
        <v>20</v>
      </c>
      <c r="D6" s="18">
        <v>31.03</v>
      </c>
      <c r="E6" s="19">
        <v>336</v>
      </c>
      <c r="F6" s="20">
        <f t="shared" si="0"/>
        <v>10426.08</v>
      </c>
      <c r="G6" s="19">
        <v>120</v>
      </c>
      <c r="H6" s="20">
        <f t="shared" si="1"/>
        <v>3723.6000000000004</v>
      </c>
      <c r="I6" s="19">
        <f>24+24</f>
        <v>48</v>
      </c>
      <c r="J6" s="20">
        <f t="shared" ref="J6" si="7">I6*D6</f>
        <v>1489.44</v>
      </c>
      <c r="K6" s="19">
        <f t="shared" ref="K6" si="8">E6+G6-I6</f>
        <v>408</v>
      </c>
      <c r="L6" s="20">
        <f t="shared" ref="L6:L11" si="9">F6+H6-J6</f>
        <v>12660.24</v>
      </c>
    </row>
    <row r="7" spans="1:12" s="4" customFormat="1" x14ac:dyDescent="0.25">
      <c r="A7" s="15">
        <v>4</v>
      </c>
      <c r="B7" s="21" t="s">
        <v>31</v>
      </c>
      <c r="C7" s="17" t="s">
        <v>19</v>
      </c>
      <c r="D7" s="18">
        <v>34.24</v>
      </c>
      <c r="E7" s="19">
        <v>500</v>
      </c>
      <c r="F7" s="20">
        <f t="shared" si="0"/>
        <v>17120</v>
      </c>
      <c r="G7" s="19">
        <f>250+250</f>
        <v>500</v>
      </c>
      <c r="H7" s="20">
        <f t="shared" si="1"/>
        <v>17120</v>
      </c>
      <c r="I7" s="19">
        <f>200+5+50+125</f>
        <v>380</v>
      </c>
      <c r="J7" s="20">
        <f t="shared" ref="J7" si="10">I7*D7</f>
        <v>13011.2</v>
      </c>
      <c r="K7" s="19">
        <f t="shared" ref="K7" si="11">E7+G7-I7</f>
        <v>620</v>
      </c>
      <c r="L7" s="20">
        <f t="shared" ref="L7" si="12">F7+H7-J7</f>
        <v>21228.799999999999</v>
      </c>
    </row>
    <row r="8" spans="1:12" s="4" customFormat="1" x14ac:dyDescent="0.25">
      <c r="A8" s="15">
        <v>5</v>
      </c>
      <c r="B8" s="21" t="s">
        <v>61</v>
      </c>
      <c r="C8" s="17" t="s">
        <v>19</v>
      </c>
      <c r="D8" s="18">
        <v>63.52</v>
      </c>
      <c r="E8" s="19">
        <v>340</v>
      </c>
      <c r="F8" s="20">
        <f t="shared" si="0"/>
        <v>21596.799999999999</v>
      </c>
      <c r="G8" s="19"/>
      <c r="H8" s="20">
        <f t="shared" si="1"/>
        <v>0</v>
      </c>
      <c r="I8" s="19"/>
      <c r="J8" s="20">
        <f t="shared" ref="J8" si="13">I8*D8</f>
        <v>0</v>
      </c>
      <c r="K8" s="19">
        <f t="shared" ref="K8" si="14">E8+G8-I8</f>
        <v>340</v>
      </c>
      <c r="L8" s="20">
        <f t="shared" ref="L8" si="15">F8+H8-J8</f>
        <v>21596.799999999999</v>
      </c>
    </row>
    <row r="9" spans="1:12" s="4" customFormat="1" x14ac:dyDescent="0.25">
      <c r="A9" s="15">
        <v>6</v>
      </c>
      <c r="B9" s="21" t="s">
        <v>58</v>
      </c>
      <c r="C9" s="17" t="s">
        <v>19</v>
      </c>
      <c r="D9" s="18">
        <v>147.66</v>
      </c>
      <c r="E9" s="19">
        <v>12</v>
      </c>
      <c r="F9" s="20">
        <f t="shared" si="0"/>
        <v>1771.92</v>
      </c>
      <c r="G9" s="19"/>
      <c r="H9" s="20">
        <f t="shared" si="1"/>
        <v>0</v>
      </c>
      <c r="I9" s="19">
        <v>12</v>
      </c>
      <c r="J9" s="20">
        <f t="shared" ref="J9:J10" si="16">I9*D9</f>
        <v>1771.92</v>
      </c>
      <c r="K9" s="19">
        <f t="shared" ref="K9" si="17">E9+G9-I9</f>
        <v>0</v>
      </c>
      <c r="L9" s="20">
        <f t="shared" si="9"/>
        <v>0</v>
      </c>
    </row>
    <row r="10" spans="1:12" s="4" customFormat="1" x14ac:dyDescent="0.25">
      <c r="A10" s="15"/>
      <c r="B10" s="21" t="s">
        <v>58</v>
      </c>
      <c r="C10" s="17" t="s">
        <v>19</v>
      </c>
      <c r="D10" s="18">
        <v>201.16</v>
      </c>
      <c r="E10" s="19"/>
      <c r="F10" s="20">
        <f t="shared" si="0"/>
        <v>0</v>
      </c>
      <c r="G10" s="19">
        <f>40+120</f>
        <v>160</v>
      </c>
      <c r="H10" s="20">
        <f t="shared" si="1"/>
        <v>32185.599999999999</v>
      </c>
      <c r="I10" s="19">
        <v>40</v>
      </c>
      <c r="J10" s="20">
        <f t="shared" si="16"/>
        <v>8046.4</v>
      </c>
      <c r="K10" s="19">
        <f t="shared" ref="K10" si="18">E10+G10-I10</f>
        <v>120</v>
      </c>
      <c r="L10" s="20">
        <f t="shared" ref="L10" si="19">F10+H10-J10</f>
        <v>24139.199999999997</v>
      </c>
    </row>
    <row r="11" spans="1:12" s="4" customFormat="1" x14ac:dyDescent="0.25">
      <c r="A11" s="15">
        <v>7</v>
      </c>
      <c r="B11" s="16" t="s">
        <v>23</v>
      </c>
      <c r="C11" s="17" t="s">
        <v>20</v>
      </c>
      <c r="D11" s="18">
        <v>74.900000000000006</v>
      </c>
      <c r="E11" s="19">
        <v>140</v>
      </c>
      <c r="F11" s="20">
        <f t="shared" si="0"/>
        <v>10486</v>
      </c>
      <c r="G11" s="19"/>
      <c r="H11" s="20">
        <f t="shared" si="1"/>
        <v>0</v>
      </c>
      <c r="I11" s="19"/>
      <c r="J11" s="20">
        <f t="shared" ref="J11" si="20">I11*D11</f>
        <v>0</v>
      </c>
      <c r="K11" s="19">
        <f t="shared" ref="K11" si="21">E11+G11-I11</f>
        <v>140</v>
      </c>
      <c r="L11" s="20">
        <f t="shared" si="9"/>
        <v>10486</v>
      </c>
    </row>
    <row r="12" spans="1:12" s="4" customFormat="1" x14ac:dyDescent="0.25">
      <c r="A12" s="15">
        <v>8</v>
      </c>
      <c r="B12" s="16" t="s">
        <v>50</v>
      </c>
      <c r="C12" s="17" t="s">
        <v>20</v>
      </c>
      <c r="D12" s="18">
        <v>33.06</v>
      </c>
      <c r="E12" s="19">
        <v>69</v>
      </c>
      <c r="F12" s="20">
        <f t="shared" si="0"/>
        <v>2281.1400000000003</v>
      </c>
      <c r="G12" s="19"/>
      <c r="H12" s="20">
        <f t="shared" si="1"/>
        <v>0</v>
      </c>
      <c r="I12" s="19"/>
      <c r="J12" s="20">
        <f t="shared" ref="J12" si="22">I12*D12</f>
        <v>0</v>
      </c>
      <c r="K12" s="19">
        <f t="shared" ref="K12" si="23">E12+G12-I12</f>
        <v>69</v>
      </c>
      <c r="L12" s="20">
        <f t="shared" ref="L12" si="24">F12+H12-J12</f>
        <v>2281.1400000000003</v>
      </c>
    </row>
    <row r="13" spans="1:12" s="4" customFormat="1" x14ac:dyDescent="0.25">
      <c r="A13" s="15">
        <v>9</v>
      </c>
      <c r="B13" s="16" t="s">
        <v>29</v>
      </c>
      <c r="C13" s="17" t="s">
        <v>20</v>
      </c>
      <c r="D13" s="18">
        <v>49.22</v>
      </c>
      <c r="E13" s="19">
        <v>267</v>
      </c>
      <c r="F13" s="20">
        <f t="shared" si="0"/>
        <v>13141.74</v>
      </c>
      <c r="G13" s="19"/>
      <c r="H13" s="20">
        <f t="shared" si="1"/>
        <v>0</v>
      </c>
      <c r="I13" s="19">
        <f>24+24</f>
        <v>48</v>
      </c>
      <c r="J13" s="20">
        <f t="shared" ref="J13" si="25">I13*D13</f>
        <v>2362.56</v>
      </c>
      <c r="K13" s="19">
        <f t="shared" ref="K13" si="26">E13+G13-I13</f>
        <v>219</v>
      </c>
      <c r="L13" s="20">
        <f t="shared" ref="L13" si="27">F13+H13-J13</f>
        <v>10779.18</v>
      </c>
    </row>
    <row r="14" spans="1:12" s="4" customFormat="1" x14ac:dyDescent="0.25">
      <c r="A14" s="15">
        <v>10</v>
      </c>
      <c r="B14" s="16" t="s">
        <v>81</v>
      </c>
      <c r="C14" s="17" t="s">
        <v>20</v>
      </c>
      <c r="D14" s="18">
        <v>145.52000000000001</v>
      </c>
      <c r="E14" s="19"/>
      <c r="F14" s="20">
        <f t="shared" si="0"/>
        <v>0</v>
      </c>
      <c r="G14" s="19">
        <v>240</v>
      </c>
      <c r="H14" s="20">
        <f t="shared" si="1"/>
        <v>34924.800000000003</v>
      </c>
      <c r="I14" s="19"/>
      <c r="J14" s="20">
        <f t="shared" ref="J14" si="28">I14*D14</f>
        <v>0</v>
      </c>
      <c r="K14" s="19">
        <f t="shared" ref="K14" si="29">E14+G14-I14</f>
        <v>240</v>
      </c>
      <c r="L14" s="20">
        <f t="shared" ref="L14" si="30">F14+H14-J14</f>
        <v>34924.800000000003</v>
      </c>
    </row>
    <row r="15" spans="1:12" s="4" customFormat="1" x14ac:dyDescent="0.25">
      <c r="A15" s="15">
        <v>11</v>
      </c>
      <c r="B15" s="16" t="s">
        <v>45</v>
      </c>
      <c r="C15" s="17" t="s">
        <v>22</v>
      </c>
      <c r="D15" s="18">
        <v>192.6</v>
      </c>
      <c r="E15" s="19">
        <v>21</v>
      </c>
      <c r="F15" s="20">
        <f t="shared" si="0"/>
        <v>4044.6</v>
      </c>
      <c r="G15" s="19"/>
      <c r="H15" s="20">
        <f t="shared" si="1"/>
        <v>0</v>
      </c>
      <c r="I15" s="19">
        <v>10</v>
      </c>
      <c r="J15" s="20">
        <f t="shared" ref="J15:J38" si="31">I15*D15</f>
        <v>1926</v>
      </c>
      <c r="K15" s="19">
        <f t="shared" ref="K15" si="32">E15+G15-I15</f>
        <v>11</v>
      </c>
      <c r="L15" s="20">
        <f t="shared" ref="L15" si="33">F15+H15-J15</f>
        <v>2118.6</v>
      </c>
    </row>
    <row r="16" spans="1:12" s="4" customFormat="1" x14ac:dyDescent="0.25">
      <c r="A16" s="15"/>
      <c r="B16" s="16" t="s">
        <v>70</v>
      </c>
      <c r="C16" s="17" t="s">
        <v>22</v>
      </c>
      <c r="D16" s="18">
        <v>201.16</v>
      </c>
      <c r="E16" s="19">
        <v>30</v>
      </c>
      <c r="F16" s="20">
        <f t="shared" si="0"/>
        <v>6034.8</v>
      </c>
      <c r="G16" s="19"/>
      <c r="H16" s="20">
        <f t="shared" si="1"/>
        <v>0</v>
      </c>
      <c r="I16" s="19"/>
      <c r="J16" s="20">
        <f t="shared" ref="J16" si="34">I16*D16</f>
        <v>0</v>
      </c>
      <c r="K16" s="19">
        <f t="shared" ref="K16" si="35">E16+G16-I16</f>
        <v>30</v>
      </c>
      <c r="L16" s="20">
        <f t="shared" ref="L16" si="36">F16+H16-J16</f>
        <v>6034.8</v>
      </c>
    </row>
    <row r="17" spans="1:12" s="4" customFormat="1" x14ac:dyDescent="0.25">
      <c r="A17" s="15">
        <v>12</v>
      </c>
      <c r="B17" s="16" t="s">
        <v>32</v>
      </c>
      <c r="C17" s="17" t="s">
        <v>20</v>
      </c>
      <c r="D17" s="18">
        <v>90.95</v>
      </c>
      <c r="E17" s="19">
        <v>90</v>
      </c>
      <c r="F17" s="20">
        <f t="shared" si="0"/>
        <v>8185.5</v>
      </c>
      <c r="G17" s="19">
        <v>300</v>
      </c>
      <c r="H17" s="20">
        <f t="shared" si="1"/>
        <v>27285</v>
      </c>
      <c r="I17" s="19">
        <f>120+10+10</f>
        <v>140</v>
      </c>
      <c r="J17" s="20">
        <f t="shared" ref="J17" si="37">I17*D17</f>
        <v>12733</v>
      </c>
      <c r="K17" s="19">
        <f t="shared" ref="K17" si="38">E17+G17-I17</f>
        <v>250</v>
      </c>
      <c r="L17" s="20">
        <f t="shared" ref="L17" si="39">F17+H17-J17</f>
        <v>22737.5</v>
      </c>
    </row>
    <row r="18" spans="1:12" s="4" customFormat="1" x14ac:dyDescent="0.25">
      <c r="A18" s="15">
        <v>13</v>
      </c>
      <c r="B18" s="16" t="s">
        <v>15</v>
      </c>
      <c r="C18" s="17" t="s">
        <v>20</v>
      </c>
      <c r="D18" s="18">
        <v>107</v>
      </c>
      <c r="E18" s="19">
        <v>159</v>
      </c>
      <c r="F18" s="20">
        <f t="shared" si="0"/>
        <v>17013</v>
      </c>
      <c r="G18" s="19"/>
      <c r="H18" s="20">
        <f t="shared" si="1"/>
        <v>0</v>
      </c>
      <c r="I18" s="19">
        <v>60</v>
      </c>
      <c r="J18" s="20">
        <f t="shared" ref="J18" si="40">I18*D18</f>
        <v>6420</v>
      </c>
      <c r="K18" s="19">
        <f t="shared" ref="K18" si="41">E18+G18-I18</f>
        <v>99</v>
      </c>
      <c r="L18" s="20">
        <f t="shared" ref="L18" si="42">F18+H18-J18</f>
        <v>10593</v>
      </c>
    </row>
    <row r="19" spans="1:12" s="4" customFormat="1" x14ac:dyDescent="0.25">
      <c r="A19" s="15">
        <v>14</v>
      </c>
      <c r="B19" s="16" t="s">
        <v>57</v>
      </c>
      <c r="C19" s="17" t="s">
        <v>20</v>
      </c>
      <c r="D19" s="18">
        <v>30.97</v>
      </c>
      <c r="E19" s="19">
        <v>96</v>
      </c>
      <c r="F19" s="20">
        <f t="shared" si="0"/>
        <v>2973.12</v>
      </c>
      <c r="G19" s="19"/>
      <c r="H19" s="20">
        <f t="shared" si="1"/>
        <v>0</v>
      </c>
      <c r="I19" s="19"/>
      <c r="J19" s="20">
        <f t="shared" ref="J19:J21" si="43">I19*D19</f>
        <v>0</v>
      </c>
      <c r="K19" s="19">
        <f t="shared" ref="K19" si="44">E19+G19-I19</f>
        <v>96</v>
      </c>
      <c r="L19" s="20">
        <f t="shared" ref="L19" si="45">F19+H19-J19</f>
        <v>2973.12</v>
      </c>
    </row>
    <row r="20" spans="1:12" s="4" customFormat="1" x14ac:dyDescent="0.25">
      <c r="A20" s="15">
        <v>15</v>
      </c>
      <c r="B20" s="16" t="s">
        <v>71</v>
      </c>
      <c r="C20" s="17" t="s">
        <v>20</v>
      </c>
      <c r="D20" s="18">
        <v>42.8</v>
      </c>
      <c r="E20" s="19">
        <v>48</v>
      </c>
      <c r="F20" s="20">
        <f t="shared" si="0"/>
        <v>2054.3999999999996</v>
      </c>
      <c r="G20" s="19"/>
      <c r="H20" s="20">
        <f t="shared" si="1"/>
        <v>0</v>
      </c>
      <c r="I20" s="19"/>
      <c r="J20" s="20">
        <f t="shared" si="43"/>
        <v>0</v>
      </c>
      <c r="K20" s="19">
        <f t="shared" ref="K20" si="46">E20+G20-I20</f>
        <v>48</v>
      </c>
      <c r="L20" s="20">
        <f t="shared" ref="L20" si="47">F20+H20-J20</f>
        <v>2054.3999999999996</v>
      </c>
    </row>
    <row r="21" spans="1:12" s="4" customFormat="1" x14ac:dyDescent="0.25">
      <c r="A21" s="15">
        <v>16</v>
      </c>
      <c r="B21" s="16" t="s">
        <v>69</v>
      </c>
      <c r="C21" s="17" t="s">
        <v>20</v>
      </c>
      <c r="D21" s="18">
        <v>72.760000000000005</v>
      </c>
      <c r="E21" s="19">
        <v>150</v>
      </c>
      <c r="F21" s="20">
        <f t="shared" si="0"/>
        <v>10914</v>
      </c>
      <c r="G21" s="19"/>
      <c r="H21" s="20">
        <f t="shared" si="1"/>
        <v>0</v>
      </c>
      <c r="I21" s="19"/>
      <c r="J21" s="20">
        <f t="shared" si="43"/>
        <v>0</v>
      </c>
      <c r="K21" s="19">
        <f t="shared" ref="K21" si="48">E21+G21-I21</f>
        <v>150</v>
      </c>
      <c r="L21" s="20">
        <f t="shared" ref="L21" si="49">F21+H21-J21</f>
        <v>10914</v>
      </c>
    </row>
    <row r="22" spans="1:12" s="4" customFormat="1" x14ac:dyDescent="0.25">
      <c r="A22" s="15">
        <v>17</v>
      </c>
      <c r="B22" s="16" t="s">
        <v>65</v>
      </c>
      <c r="C22" s="17" t="s">
        <v>20</v>
      </c>
      <c r="D22" s="18">
        <v>211.86</v>
      </c>
      <c r="E22" s="19">
        <v>312</v>
      </c>
      <c r="F22" s="20">
        <f t="shared" si="0"/>
        <v>66100.320000000007</v>
      </c>
      <c r="G22" s="19"/>
      <c r="H22" s="20">
        <f t="shared" si="1"/>
        <v>0</v>
      </c>
      <c r="I22" s="19"/>
      <c r="J22" s="20">
        <f t="shared" ref="J22:J23" si="50">I22*D22</f>
        <v>0</v>
      </c>
      <c r="K22" s="19">
        <f t="shared" ref="K22:K23" si="51">E22+G22-I22</f>
        <v>312</v>
      </c>
      <c r="L22" s="20">
        <f t="shared" ref="L22:L23" si="52">F22+H22-J22</f>
        <v>66100.320000000007</v>
      </c>
    </row>
    <row r="23" spans="1:12" s="4" customFormat="1" x14ac:dyDescent="0.25">
      <c r="A23" s="15">
        <v>18</v>
      </c>
      <c r="B23" s="16" t="s">
        <v>66</v>
      </c>
      <c r="C23" s="17" t="s">
        <v>20</v>
      </c>
      <c r="D23" s="18">
        <v>176.55</v>
      </c>
      <c r="E23" s="19">
        <v>408</v>
      </c>
      <c r="F23" s="20">
        <f t="shared" si="0"/>
        <v>72032.400000000009</v>
      </c>
      <c r="G23" s="19"/>
      <c r="H23" s="20">
        <f t="shared" si="1"/>
        <v>0</v>
      </c>
      <c r="I23" s="19"/>
      <c r="J23" s="20">
        <f t="shared" si="50"/>
        <v>0</v>
      </c>
      <c r="K23" s="19">
        <f t="shared" si="51"/>
        <v>408</v>
      </c>
      <c r="L23" s="20">
        <f t="shared" si="52"/>
        <v>72032.400000000009</v>
      </c>
    </row>
    <row r="24" spans="1:12" s="4" customFormat="1" x14ac:dyDescent="0.25">
      <c r="A24" s="15">
        <v>19</v>
      </c>
      <c r="B24" s="16" t="s">
        <v>16</v>
      </c>
      <c r="C24" s="17" t="s">
        <v>20</v>
      </c>
      <c r="D24" s="18">
        <v>29.96</v>
      </c>
      <c r="E24" s="19">
        <v>420</v>
      </c>
      <c r="F24" s="20">
        <f t="shared" si="0"/>
        <v>12583.2</v>
      </c>
      <c r="G24" s="19">
        <v>900</v>
      </c>
      <c r="H24" s="20">
        <f t="shared" si="1"/>
        <v>26964</v>
      </c>
      <c r="I24" s="19">
        <f>180+60+90</f>
        <v>330</v>
      </c>
      <c r="J24" s="20">
        <f t="shared" ref="J24" si="53">I24*D24</f>
        <v>9886.8000000000011</v>
      </c>
      <c r="K24" s="19">
        <f t="shared" ref="K24" si="54">E24+G24-I24</f>
        <v>990</v>
      </c>
      <c r="L24" s="20">
        <f t="shared" ref="L24" si="55">F24+H24-J24</f>
        <v>29660.399999999994</v>
      </c>
    </row>
    <row r="25" spans="1:12" s="4" customFormat="1" x14ac:dyDescent="0.25">
      <c r="A25" s="15">
        <v>20</v>
      </c>
      <c r="B25" s="16" t="s">
        <v>55</v>
      </c>
      <c r="C25" s="17" t="s">
        <v>20</v>
      </c>
      <c r="D25" s="18">
        <v>81.92</v>
      </c>
      <c r="E25" s="19">
        <v>60</v>
      </c>
      <c r="F25" s="20">
        <f t="shared" si="0"/>
        <v>4915.2</v>
      </c>
      <c r="G25" s="19"/>
      <c r="H25" s="20">
        <f t="shared" si="1"/>
        <v>0</v>
      </c>
      <c r="I25" s="19"/>
      <c r="J25" s="20">
        <f t="shared" ref="J25:J28" si="56">I25*D25</f>
        <v>0</v>
      </c>
      <c r="K25" s="19">
        <f t="shared" ref="K25:K26" si="57">E25+G25-I25</f>
        <v>60</v>
      </c>
      <c r="L25" s="20">
        <f t="shared" ref="L25:L26" si="58">F25+H25-J25</f>
        <v>4915.2</v>
      </c>
    </row>
    <row r="26" spans="1:12" s="4" customFormat="1" x14ac:dyDescent="0.25">
      <c r="A26" s="15">
        <v>21</v>
      </c>
      <c r="B26" s="16" t="s">
        <v>42</v>
      </c>
      <c r="C26" s="17" t="s">
        <v>20</v>
      </c>
      <c r="D26" s="18">
        <v>174.65</v>
      </c>
      <c r="E26" s="19">
        <v>52</v>
      </c>
      <c r="F26" s="20">
        <f t="shared" si="0"/>
        <v>9081.8000000000011</v>
      </c>
      <c r="G26" s="19"/>
      <c r="H26" s="20">
        <f t="shared" si="1"/>
        <v>0</v>
      </c>
      <c r="I26" s="19"/>
      <c r="J26" s="20">
        <f t="shared" si="56"/>
        <v>0</v>
      </c>
      <c r="K26" s="19">
        <f t="shared" si="57"/>
        <v>52</v>
      </c>
      <c r="L26" s="20">
        <f t="shared" si="58"/>
        <v>9081.8000000000011</v>
      </c>
    </row>
    <row r="27" spans="1:12" s="4" customFormat="1" x14ac:dyDescent="0.25">
      <c r="A27" s="15">
        <v>22</v>
      </c>
      <c r="B27" s="16" t="s">
        <v>67</v>
      </c>
      <c r="C27" s="17" t="s">
        <v>20</v>
      </c>
      <c r="D27" s="18">
        <v>37.450000000000003</v>
      </c>
      <c r="E27" s="19">
        <v>43</v>
      </c>
      <c r="F27" s="20">
        <f t="shared" si="0"/>
        <v>1610.3500000000001</v>
      </c>
      <c r="G27" s="19"/>
      <c r="H27" s="20">
        <f t="shared" si="1"/>
        <v>0</v>
      </c>
      <c r="I27" s="19"/>
      <c r="J27" s="20">
        <f t="shared" si="56"/>
        <v>0</v>
      </c>
      <c r="K27" s="19">
        <f t="shared" ref="K27" si="59">E27+G27-I27</f>
        <v>43</v>
      </c>
      <c r="L27" s="20">
        <f t="shared" ref="L27" si="60">F27+H27-J27</f>
        <v>1610.3500000000001</v>
      </c>
    </row>
    <row r="28" spans="1:12" s="4" customFormat="1" x14ac:dyDescent="0.25">
      <c r="A28" s="15">
        <v>23</v>
      </c>
      <c r="B28" s="16" t="s">
        <v>64</v>
      </c>
      <c r="C28" s="17" t="s">
        <v>20</v>
      </c>
      <c r="D28" s="18">
        <v>53.5</v>
      </c>
      <c r="E28" s="19">
        <v>12</v>
      </c>
      <c r="F28" s="20">
        <f t="shared" si="0"/>
        <v>642</v>
      </c>
      <c r="G28" s="19"/>
      <c r="H28" s="20">
        <f t="shared" si="1"/>
        <v>0</v>
      </c>
      <c r="I28" s="19"/>
      <c r="J28" s="20">
        <f t="shared" si="56"/>
        <v>0</v>
      </c>
      <c r="K28" s="19">
        <f t="shared" ref="K28" si="61">E28+G28-I28</f>
        <v>12</v>
      </c>
      <c r="L28" s="20">
        <f t="shared" ref="L28" si="62">F28+H28-J28</f>
        <v>642</v>
      </c>
    </row>
    <row r="29" spans="1:12" s="4" customFormat="1" x14ac:dyDescent="0.25">
      <c r="A29" s="15">
        <v>24</v>
      </c>
      <c r="B29" s="16" t="s">
        <v>18</v>
      </c>
      <c r="C29" s="17" t="s">
        <v>34</v>
      </c>
      <c r="D29" s="18">
        <v>22.47</v>
      </c>
      <c r="E29" s="19">
        <v>100</v>
      </c>
      <c r="F29" s="20">
        <f t="shared" si="0"/>
        <v>2247</v>
      </c>
      <c r="G29" s="19">
        <v>480</v>
      </c>
      <c r="H29" s="20">
        <f t="shared" si="1"/>
        <v>10785.599999999999</v>
      </c>
      <c r="I29" s="19">
        <v>40</v>
      </c>
      <c r="J29" s="20">
        <f t="shared" ref="J29" si="63">I29*D29</f>
        <v>898.8</v>
      </c>
      <c r="K29" s="19">
        <f t="shared" ref="K29" si="64">E29+G29-I29</f>
        <v>540</v>
      </c>
      <c r="L29" s="20">
        <f t="shared" ref="L29" si="65">F29+H29-J29</f>
        <v>12133.8</v>
      </c>
    </row>
    <row r="30" spans="1:12" s="4" customFormat="1" x14ac:dyDescent="0.25">
      <c r="A30" s="15">
        <v>25</v>
      </c>
      <c r="B30" s="16" t="s">
        <v>43</v>
      </c>
      <c r="C30" s="17" t="s">
        <v>34</v>
      </c>
      <c r="D30" s="18">
        <v>87.74</v>
      </c>
      <c r="E30" s="19">
        <v>970</v>
      </c>
      <c r="F30" s="22">
        <f t="shared" si="0"/>
        <v>85107.799999999988</v>
      </c>
      <c r="G30" s="19">
        <v>520</v>
      </c>
      <c r="H30" s="20">
        <f t="shared" si="1"/>
        <v>45624.799999999996</v>
      </c>
      <c r="I30" s="19">
        <f>50+100</f>
        <v>150</v>
      </c>
      <c r="J30" s="20">
        <f t="shared" ref="J30" si="66">I30*D30</f>
        <v>13161</v>
      </c>
      <c r="K30" s="19">
        <f t="shared" ref="K30" si="67">E30+G30-I30</f>
        <v>1340</v>
      </c>
      <c r="L30" s="20">
        <f t="shared" ref="L30" si="68">F30+H30-J30</f>
        <v>117571.59999999998</v>
      </c>
    </row>
    <row r="31" spans="1:12" s="4" customFormat="1" x14ac:dyDescent="0.25">
      <c r="A31" s="15">
        <v>26</v>
      </c>
      <c r="B31" s="16" t="s">
        <v>52</v>
      </c>
      <c r="C31" s="17" t="s">
        <v>34</v>
      </c>
      <c r="D31" s="18">
        <v>133.75</v>
      </c>
      <c r="E31" s="19">
        <v>788</v>
      </c>
      <c r="F31" s="22">
        <f t="shared" si="0"/>
        <v>105395</v>
      </c>
      <c r="G31" s="19">
        <v>520</v>
      </c>
      <c r="H31" s="20">
        <f t="shared" si="1"/>
        <v>69550</v>
      </c>
      <c r="I31" s="19">
        <f>10+240+40+100</f>
        <v>390</v>
      </c>
      <c r="J31" s="20">
        <f t="shared" ref="J31" si="69">I31*D31</f>
        <v>52162.5</v>
      </c>
      <c r="K31" s="19">
        <f t="shared" ref="K31" si="70">E31+G31-I31</f>
        <v>918</v>
      </c>
      <c r="L31" s="20">
        <f t="shared" ref="L31" si="71">F31+H31-J31</f>
        <v>122782.5</v>
      </c>
    </row>
    <row r="32" spans="1:12" s="4" customFormat="1" x14ac:dyDescent="0.25">
      <c r="A32" s="15">
        <v>27</v>
      </c>
      <c r="B32" s="16" t="s">
        <v>21</v>
      </c>
      <c r="C32" s="17" t="s">
        <v>22</v>
      </c>
      <c r="D32" s="18">
        <v>74.900000000000006</v>
      </c>
      <c r="E32" s="19">
        <v>0</v>
      </c>
      <c r="F32" s="22">
        <f t="shared" si="0"/>
        <v>0</v>
      </c>
      <c r="G32" s="19">
        <v>400</v>
      </c>
      <c r="H32" s="20">
        <f t="shared" si="1"/>
        <v>29960.000000000004</v>
      </c>
      <c r="I32" s="19">
        <f>10+10+2+10+25+20+25+10+2+5</f>
        <v>119</v>
      </c>
      <c r="J32" s="20">
        <f t="shared" ref="J32" si="72">I32*D32</f>
        <v>8913.1</v>
      </c>
      <c r="K32" s="19">
        <f t="shared" ref="K32" si="73">E32+G32-I32</f>
        <v>281</v>
      </c>
      <c r="L32" s="20">
        <f t="shared" ref="L32" si="74">F32+H32-J32</f>
        <v>21046.9</v>
      </c>
    </row>
    <row r="33" spans="1:12" s="4" customFormat="1" x14ac:dyDescent="0.25">
      <c r="A33" s="15">
        <v>28</v>
      </c>
      <c r="B33" s="16" t="s">
        <v>84</v>
      </c>
      <c r="C33" s="17" t="s">
        <v>22</v>
      </c>
      <c r="D33" s="18">
        <v>68.48</v>
      </c>
      <c r="E33" s="19">
        <v>48</v>
      </c>
      <c r="F33" s="22">
        <f t="shared" si="0"/>
        <v>3287.04</v>
      </c>
      <c r="G33" s="19"/>
      <c r="H33" s="20">
        <f t="shared" si="1"/>
        <v>0</v>
      </c>
      <c r="I33" s="19">
        <f>5+5</f>
        <v>10</v>
      </c>
      <c r="J33" s="20">
        <f t="shared" ref="J33" si="75">I33*D33</f>
        <v>684.80000000000007</v>
      </c>
      <c r="K33" s="19">
        <f t="shared" ref="K33" si="76">E33+G33-I33</f>
        <v>38</v>
      </c>
      <c r="L33" s="20">
        <f t="shared" ref="L33" si="77">F33+H33-J33</f>
        <v>2602.2399999999998</v>
      </c>
    </row>
    <row r="34" spans="1:12" s="4" customFormat="1" x14ac:dyDescent="0.25">
      <c r="A34" s="15">
        <v>29</v>
      </c>
      <c r="B34" s="16" t="s">
        <v>26</v>
      </c>
      <c r="C34" s="17" t="s">
        <v>22</v>
      </c>
      <c r="D34" s="18">
        <v>44.29</v>
      </c>
      <c r="E34" s="19">
        <v>4</v>
      </c>
      <c r="F34" s="22">
        <f t="shared" si="0"/>
        <v>177.16</v>
      </c>
      <c r="G34" s="19"/>
      <c r="H34" s="20">
        <f t="shared" si="1"/>
        <v>0</v>
      </c>
      <c r="I34" s="19">
        <f>3+1</f>
        <v>4</v>
      </c>
      <c r="J34" s="20">
        <f t="shared" ref="J34" si="78">I34*D34</f>
        <v>177.16</v>
      </c>
      <c r="K34" s="19">
        <f t="shared" ref="K34" si="79">E34+G34-I34</f>
        <v>0</v>
      </c>
      <c r="L34" s="20">
        <f t="shared" ref="L34" si="80">F34+H34-J34</f>
        <v>0</v>
      </c>
    </row>
    <row r="35" spans="1:12" s="4" customFormat="1" x14ac:dyDescent="0.25">
      <c r="A35" s="15"/>
      <c r="B35" s="16" t="s">
        <v>26</v>
      </c>
      <c r="C35" s="17" t="s">
        <v>22</v>
      </c>
      <c r="D35" s="18">
        <v>53.5</v>
      </c>
      <c r="E35" s="19">
        <v>96</v>
      </c>
      <c r="F35" s="22">
        <f t="shared" si="0"/>
        <v>5136</v>
      </c>
      <c r="G35" s="19"/>
      <c r="H35" s="20">
        <f t="shared" si="1"/>
        <v>0</v>
      </c>
      <c r="I35" s="19">
        <f>9+2+10+10</f>
        <v>31</v>
      </c>
      <c r="J35" s="20">
        <f t="shared" ref="J35" si="81">I35*D35</f>
        <v>1658.5</v>
      </c>
      <c r="K35" s="19">
        <f t="shared" ref="K35" si="82">E35+G35-I35</f>
        <v>65</v>
      </c>
      <c r="L35" s="20">
        <f t="shared" ref="L35" si="83">F35+H35-J35</f>
        <v>3477.5</v>
      </c>
    </row>
    <row r="36" spans="1:12" s="4" customFormat="1" x14ac:dyDescent="0.25">
      <c r="A36" s="15">
        <v>30</v>
      </c>
      <c r="B36" s="16" t="s">
        <v>62</v>
      </c>
      <c r="C36" s="17" t="s">
        <v>34</v>
      </c>
      <c r="D36" s="18">
        <v>395.9</v>
      </c>
      <c r="E36" s="19">
        <v>50</v>
      </c>
      <c r="F36" s="22">
        <f t="shared" si="0"/>
        <v>19795</v>
      </c>
      <c r="G36" s="19"/>
      <c r="H36" s="20">
        <f t="shared" si="1"/>
        <v>0</v>
      </c>
      <c r="I36" s="19"/>
      <c r="J36" s="20">
        <f t="shared" ref="J36:J37" si="84">I36*D36</f>
        <v>0</v>
      </c>
      <c r="K36" s="19">
        <f t="shared" ref="K36" si="85">E36+G36-I36</f>
        <v>50</v>
      </c>
      <c r="L36" s="20">
        <f t="shared" ref="L36" si="86">F36+H36-J36</f>
        <v>19795</v>
      </c>
    </row>
    <row r="37" spans="1:12" s="4" customFormat="1" x14ac:dyDescent="0.25">
      <c r="A37" s="15">
        <v>31</v>
      </c>
      <c r="B37" s="16" t="s">
        <v>82</v>
      </c>
      <c r="C37" s="17" t="s">
        <v>22</v>
      </c>
      <c r="D37" s="18">
        <v>66.34</v>
      </c>
      <c r="E37" s="19"/>
      <c r="F37" s="22">
        <f t="shared" si="0"/>
        <v>0</v>
      </c>
      <c r="G37" s="19">
        <v>10</v>
      </c>
      <c r="H37" s="20">
        <f t="shared" si="1"/>
        <v>663.40000000000009</v>
      </c>
      <c r="I37" s="19"/>
      <c r="J37" s="20">
        <f t="shared" si="84"/>
        <v>0</v>
      </c>
      <c r="K37" s="19">
        <f t="shared" ref="K37" si="87">E37+G37-I37</f>
        <v>10</v>
      </c>
      <c r="L37" s="20">
        <f t="shared" ref="L37" si="88">F37+H37-J37</f>
        <v>663.40000000000009</v>
      </c>
    </row>
    <row r="38" spans="1:12" s="4" customFormat="1" x14ac:dyDescent="0.25">
      <c r="A38" s="15">
        <v>32</v>
      </c>
      <c r="B38" s="16" t="s">
        <v>27</v>
      </c>
      <c r="C38" s="17" t="s">
        <v>19</v>
      </c>
      <c r="D38" s="18">
        <v>642</v>
      </c>
      <c r="E38" s="19">
        <v>15</v>
      </c>
      <c r="F38" s="22">
        <f t="shared" si="0"/>
        <v>9630</v>
      </c>
      <c r="G38" s="19"/>
      <c r="H38" s="20">
        <f t="shared" si="1"/>
        <v>0</v>
      </c>
      <c r="I38" s="19"/>
      <c r="J38" s="20">
        <f t="shared" si="31"/>
        <v>0</v>
      </c>
      <c r="K38" s="19">
        <f t="shared" ref="K38" si="89">E38+G38-I38</f>
        <v>15</v>
      </c>
      <c r="L38" s="20">
        <f t="shared" ref="L38" si="90">F38+H38-J38</f>
        <v>9630</v>
      </c>
    </row>
    <row r="39" spans="1:12" s="4" customFormat="1" x14ac:dyDescent="0.25">
      <c r="A39" s="15">
        <v>33</v>
      </c>
      <c r="B39" s="16" t="s">
        <v>53</v>
      </c>
      <c r="C39" s="17" t="s">
        <v>34</v>
      </c>
      <c r="D39" s="18">
        <v>71.760000000000005</v>
      </c>
      <c r="E39" s="19">
        <v>14</v>
      </c>
      <c r="F39" s="22">
        <f t="shared" si="0"/>
        <v>1004.6400000000001</v>
      </c>
      <c r="G39" s="19"/>
      <c r="H39" s="20">
        <f t="shared" si="1"/>
        <v>0</v>
      </c>
      <c r="I39" s="19"/>
      <c r="J39" s="20">
        <f t="shared" ref="J39:J40" si="91">I39*D39</f>
        <v>0</v>
      </c>
      <c r="K39" s="19">
        <f t="shared" ref="K39" si="92">E39+G39-I39</f>
        <v>14</v>
      </c>
      <c r="L39" s="20">
        <f t="shared" ref="L39" si="93">F39+H39-J39</f>
        <v>1004.6400000000001</v>
      </c>
    </row>
    <row r="40" spans="1:12" s="4" customFormat="1" x14ac:dyDescent="0.25">
      <c r="A40" s="15">
        <v>34</v>
      </c>
      <c r="B40" s="16" t="s">
        <v>72</v>
      </c>
      <c r="C40" s="17" t="s">
        <v>22</v>
      </c>
      <c r="D40" s="18">
        <v>101.65</v>
      </c>
      <c r="E40" s="19">
        <v>27</v>
      </c>
      <c r="F40" s="22">
        <f t="shared" si="0"/>
        <v>2744.55</v>
      </c>
      <c r="G40" s="19"/>
      <c r="H40" s="20">
        <f t="shared" si="1"/>
        <v>0</v>
      </c>
      <c r="I40" s="19">
        <f>20+2</f>
        <v>22</v>
      </c>
      <c r="J40" s="20">
        <f t="shared" si="91"/>
        <v>2236.3000000000002</v>
      </c>
      <c r="K40" s="19">
        <f t="shared" ref="K40" si="94">E40+G40-I40</f>
        <v>5</v>
      </c>
      <c r="L40" s="20">
        <f t="shared" ref="L40" si="95">F40+H40-J40</f>
        <v>508.25</v>
      </c>
    </row>
    <row r="41" spans="1:12" s="4" customFormat="1" x14ac:dyDescent="0.25">
      <c r="A41" s="15">
        <v>35</v>
      </c>
      <c r="B41" s="16" t="s">
        <v>28</v>
      </c>
      <c r="C41" s="17" t="s">
        <v>22</v>
      </c>
      <c r="D41" s="18">
        <v>157.99</v>
      </c>
      <c r="E41" s="19">
        <v>24</v>
      </c>
      <c r="F41" s="22">
        <f t="shared" si="0"/>
        <v>3791.76</v>
      </c>
      <c r="G41" s="19"/>
      <c r="H41" s="20">
        <f t="shared" si="1"/>
        <v>0</v>
      </c>
      <c r="I41" s="19">
        <f>10+5</f>
        <v>15</v>
      </c>
      <c r="J41" s="20">
        <f t="shared" ref="J41:J46" si="96">I41*D41</f>
        <v>2369.8500000000004</v>
      </c>
      <c r="K41" s="19">
        <f t="shared" ref="K41" si="97">E41+G41-I41</f>
        <v>9</v>
      </c>
      <c r="L41" s="20">
        <f t="shared" ref="L41" si="98">F41+H41-J41</f>
        <v>1421.9099999999999</v>
      </c>
    </row>
    <row r="42" spans="1:12" s="4" customFormat="1" x14ac:dyDescent="0.25">
      <c r="A42" s="15"/>
      <c r="B42" s="16" t="s">
        <v>28</v>
      </c>
      <c r="C42" s="17" t="s">
        <v>22</v>
      </c>
      <c r="D42" s="18">
        <v>181.9</v>
      </c>
      <c r="E42" s="19"/>
      <c r="F42" s="22">
        <f t="shared" si="0"/>
        <v>0</v>
      </c>
      <c r="G42" s="19">
        <v>90</v>
      </c>
      <c r="H42" s="20">
        <f t="shared" si="1"/>
        <v>16371</v>
      </c>
      <c r="I42" s="19"/>
      <c r="J42" s="20">
        <f t="shared" si="96"/>
        <v>0</v>
      </c>
      <c r="K42" s="19">
        <f t="shared" ref="K42" si="99">E42+G42-I42</f>
        <v>90</v>
      </c>
      <c r="L42" s="20">
        <f t="shared" ref="L42" si="100">F42+H42-J42</f>
        <v>16371</v>
      </c>
    </row>
    <row r="43" spans="1:12" s="4" customFormat="1" x14ac:dyDescent="0.25">
      <c r="A43" s="15">
        <v>36</v>
      </c>
      <c r="B43" s="16" t="s">
        <v>75</v>
      </c>
      <c r="C43" s="17" t="s">
        <v>34</v>
      </c>
      <c r="D43" s="18">
        <v>331.7</v>
      </c>
      <c r="E43" s="19">
        <v>20</v>
      </c>
      <c r="F43" s="22">
        <f t="shared" si="0"/>
        <v>6634</v>
      </c>
      <c r="G43" s="19"/>
      <c r="H43" s="20">
        <f t="shared" si="1"/>
        <v>0</v>
      </c>
      <c r="I43" s="19"/>
      <c r="J43" s="20">
        <f t="shared" si="96"/>
        <v>0</v>
      </c>
      <c r="K43" s="19">
        <f t="shared" ref="K43" si="101">E43+G43-I43</f>
        <v>20</v>
      </c>
      <c r="L43" s="20">
        <f t="shared" ref="L43" si="102">F43+H43-J43</f>
        <v>6634</v>
      </c>
    </row>
    <row r="44" spans="1:12" s="4" customFormat="1" x14ac:dyDescent="0.25">
      <c r="A44" s="15">
        <v>37</v>
      </c>
      <c r="B44" s="16" t="s">
        <v>76</v>
      </c>
      <c r="C44" s="17" t="s">
        <v>34</v>
      </c>
      <c r="D44" s="18">
        <v>749</v>
      </c>
      <c r="E44" s="19">
        <v>10</v>
      </c>
      <c r="F44" s="22">
        <f t="shared" si="0"/>
        <v>7490</v>
      </c>
      <c r="G44" s="19"/>
      <c r="H44" s="20">
        <f t="shared" si="1"/>
        <v>0</v>
      </c>
      <c r="I44" s="19"/>
      <c r="J44" s="20">
        <f t="shared" si="96"/>
        <v>0</v>
      </c>
      <c r="K44" s="19">
        <f t="shared" ref="K44" si="103">E44+G44-I44</f>
        <v>10</v>
      </c>
      <c r="L44" s="20">
        <f t="shared" ref="L44" si="104">F44+H44-J44</f>
        <v>7490</v>
      </c>
    </row>
    <row r="45" spans="1:12" s="4" customFormat="1" ht="60" x14ac:dyDescent="0.25">
      <c r="A45" s="32">
        <v>38</v>
      </c>
      <c r="B45" s="16" t="s">
        <v>77</v>
      </c>
      <c r="C45" s="23" t="s">
        <v>24</v>
      </c>
      <c r="D45" s="33">
        <v>22.47</v>
      </c>
      <c r="E45" s="32">
        <v>10</v>
      </c>
      <c r="F45" s="26">
        <f t="shared" si="0"/>
        <v>224.7</v>
      </c>
      <c r="G45" s="25"/>
      <c r="H45" s="27">
        <f t="shared" si="1"/>
        <v>0</v>
      </c>
      <c r="I45" s="25"/>
      <c r="J45" s="27">
        <f t="shared" si="96"/>
        <v>0</v>
      </c>
      <c r="K45" s="25">
        <f t="shared" ref="K45" si="105">E45+G45-I45</f>
        <v>10</v>
      </c>
      <c r="L45" s="27">
        <f t="shared" ref="L45" si="106">F45+H45-J45</f>
        <v>224.7</v>
      </c>
    </row>
    <row r="46" spans="1:12" s="4" customFormat="1" x14ac:dyDescent="0.25">
      <c r="A46" s="32">
        <v>39</v>
      </c>
      <c r="B46" s="16" t="s">
        <v>83</v>
      </c>
      <c r="C46" s="23" t="s">
        <v>22</v>
      </c>
      <c r="D46" s="33">
        <v>1208.03</v>
      </c>
      <c r="E46" s="32"/>
      <c r="F46" s="26">
        <f t="shared" si="0"/>
        <v>0</v>
      </c>
      <c r="G46" s="25">
        <v>5</v>
      </c>
      <c r="H46" s="27">
        <f t="shared" si="1"/>
        <v>6040.15</v>
      </c>
      <c r="I46" s="25"/>
      <c r="J46" s="27">
        <f t="shared" si="96"/>
        <v>0</v>
      </c>
      <c r="K46" s="25">
        <f t="shared" ref="K46" si="107">E46+G46-I46</f>
        <v>5</v>
      </c>
      <c r="L46" s="27">
        <f t="shared" ref="L46" si="108">F46+H46-J46</f>
        <v>6040.15</v>
      </c>
    </row>
    <row r="47" spans="1:12" s="4" customFormat="1" x14ac:dyDescent="0.25">
      <c r="A47" s="32">
        <v>40</v>
      </c>
      <c r="B47" s="16" t="s">
        <v>59</v>
      </c>
      <c r="C47" s="17" t="s">
        <v>22</v>
      </c>
      <c r="D47" s="18">
        <v>100.49</v>
      </c>
      <c r="E47" s="19">
        <v>59</v>
      </c>
      <c r="F47" s="22">
        <f t="shared" si="0"/>
        <v>5928.91</v>
      </c>
      <c r="G47" s="19"/>
      <c r="H47" s="20">
        <f t="shared" si="1"/>
        <v>0</v>
      </c>
      <c r="I47" s="19">
        <v>1</v>
      </c>
      <c r="J47" s="20">
        <f t="shared" ref="J47" si="109">I47*D47</f>
        <v>100.49</v>
      </c>
      <c r="K47" s="19">
        <f t="shared" ref="K47" si="110">E47+G47-I47</f>
        <v>58</v>
      </c>
      <c r="L47" s="20">
        <f t="shared" ref="L47" si="111">F47+H47-J47</f>
        <v>5828.42</v>
      </c>
    </row>
    <row r="48" spans="1:12" s="4" customFormat="1" ht="16.5" customHeight="1" x14ac:dyDescent="0.25">
      <c r="A48" s="15">
        <v>41</v>
      </c>
      <c r="B48" s="16" t="s">
        <v>47</v>
      </c>
      <c r="C48" s="17" t="s">
        <v>34</v>
      </c>
      <c r="D48" s="18">
        <v>288.89999999999998</v>
      </c>
      <c r="E48" s="19">
        <v>125</v>
      </c>
      <c r="F48" s="22">
        <f t="shared" si="0"/>
        <v>36112.5</v>
      </c>
      <c r="G48" s="19"/>
      <c r="H48" s="20">
        <f t="shared" si="1"/>
        <v>0</v>
      </c>
      <c r="I48" s="19">
        <f>10+50+20</f>
        <v>80</v>
      </c>
      <c r="J48" s="20">
        <f t="shared" ref="J48:J71" si="112">I48*D48</f>
        <v>23112</v>
      </c>
      <c r="K48" s="19">
        <f t="shared" ref="K48" si="113">E48+G48-I48</f>
        <v>45</v>
      </c>
      <c r="L48" s="20">
        <f t="shared" ref="L48" si="114">F48+H48-J48</f>
        <v>13000.5</v>
      </c>
    </row>
    <row r="49" spans="1:12" s="4" customFormat="1" x14ac:dyDescent="0.25">
      <c r="A49" s="32">
        <v>42</v>
      </c>
      <c r="B49" s="16" t="s">
        <v>30</v>
      </c>
      <c r="C49" s="17" t="s">
        <v>22</v>
      </c>
      <c r="D49" s="18">
        <v>192.6</v>
      </c>
      <c r="E49" s="19">
        <v>19</v>
      </c>
      <c r="F49" s="22">
        <f>E49*D49</f>
        <v>3659.4</v>
      </c>
      <c r="G49" s="19"/>
      <c r="H49" s="20">
        <f t="shared" ref="H49:H53" si="115">G49*D49</f>
        <v>0</v>
      </c>
      <c r="I49" s="19">
        <f>10+9</f>
        <v>19</v>
      </c>
      <c r="J49" s="20">
        <f t="shared" ref="J49" si="116">I49*D49</f>
        <v>3659.4</v>
      </c>
      <c r="K49" s="19">
        <f t="shared" ref="K49" si="117">E49+G49-I49</f>
        <v>0</v>
      </c>
      <c r="L49" s="20">
        <f>F49+H49-J49</f>
        <v>0</v>
      </c>
    </row>
    <row r="50" spans="1:12" s="4" customFormat="1" x14ac:dyDescent="0.25">
      <c r="A50" s="15">
        <v>43</v>
      </c>
      <c r="B50" s="16" t="s">
        <v>60</v>
      </c>
      <c r="C50" s="17" t="s">
        <v>34</v>
      </c>
      <c r="D50" s="18">
        <v>53.5</v>
      </c>
      <c r="E50" s="19">
        <v>445</v>
      </c>
      <c r="F50" s="22">
        <f>E50*D50</f>
        <v>23807.5</v>
      </c>
      <c r="G50" s="19"/>
      <c r="H50" s="20">
        <f t="shared" si="115"/>
        <v>0</v>
      </c>
      <c r="I50" s="19">
        <f>80+40</f>
        <v>120</v>
      </c>
      <c r="J50" s="20">
        <f t="shared" ref="J50" si="118">I50*D50</f>
        <v>6420</v>
      </c>
      <c r="K50" s="19">
        <f t="shared" ref="K50" si="119">E50+G50-I50</f>
        <v>325</v>
      </c>
      <c r="L50" s="20">
        <f>F50+H50-J50</f>
        <v>17387.5</v>
      </c>
    </row>
    <row r="51" spans="1:12" s="4" customFormat="1" x14ac:dyDescent="0.25">
      <c r="A51" s="15">
        <v>44</v>
      </c>
      <c r="B51" s="16" t="s">
        <v>56</v>
      </c>
      <c r="C51" s="17" t="s">
        <v>24</v>
      </c>
      <c r="D51" s="18">
        <v>3.96</v>
      </c>
      <c r="E51" s="19">
        <v>800</v>
      </c>
      <c r="F51" s="22">
        <f t="shared" si="0"/>
        <v>3168</v>
      </c>
      <c r="G51" s="19"/>
      <c r="H51" s="20">
        <f t="shared" si="115"/>
        <v>0</v>
      </c>
      <c r="I51" s="19"/>
      <c r="J51" s="20">
        <f t="shared" ref="J51" si="120">I51*D51</f>
        <v>0</v>
      </c>
      <c r="K51" s="19">
        <f t="shared" ref="K51" si="121">E51+G51-I51</f>
        <v>800</v>
      </c>
      <c r="L51" s="20">
        <f t="shared" ref="L51" si="122">F51+H51-J51</f>
        <v>3168</v>
      </c>
    </row>
    <row r="52" spans="1:12" s="4" customFormat="1" x14ac:dyDescent="0.25">
      <c r="A52" s="32">
        <v>45</v>
      </c>
      <c r="B52" s="16" t="s">
        <v>78</v>
      </c>
      <c r="C52" s="17" t="s">
        <v>24</v>
      </c>
      <c r="D52" s="18">
        <v>2.14</v>
      </c>
      <c r="E52" s="19">
        <v>1600</v>
      </c>
      <c r="F52" s="22">
        <f t="shared" si="0"/>
        <v>3424</v>
      </c>
      <c r="G52" s="19"/>
      <c r="H52" s="20">
        <f t="shared" si="115"/>
        <v>0</v>
      </c>
      <c r="I52" s="19">
        <f>300+500</f>
        <v>800</v>
      </c>
      <c r="J52" s="20">
        <f t="shared" ref="J52" si="123">I52*D52</f>
        <v>1712</v>
      </c>
      <c r="K52" s="19">
        <f t="shared" ref="K52" si="124">E52+G52-I52</f>
        <v>800</v>
      </c>
      <c r="L52" s="20">
        <f t="shared" ref="L52" si="125">F52+H52-J52</f>
        <v>1712</v>
      </c>
    </row>
    <row r="53" spans="1:12" s="4" customFormat="1" x14ac:dyDescent="0.25">
      <c r="A53" s="15">
        <v>46</v>
      </c>
      <c r="B53" s="16" t="s">
        <v>44</v>
      </c>
      <c r="C53" s="17" t="s">
        <v>24</v>
      </c>
      <c r="D53" s="18">
        <v>2.14</v>
      </c>
      <c r="E53" s="19">
        <v>4200</v>
      </c>
      <c r="F53" s="22">
        <f t="shared" si="0"/>
        <v>8988</v>
      </c>
      <c r="G53" s="19">
        <v>3600</v>
      </c>
      <c r="H53" s="20">
        <f t="shared" si="115"/>
        <v>7704</v>
      </c>
      <c r="I53" s="19">
        <f>1200+100+200+200+1200+300+500</f>
        <v>3700</v>
      </c>
      <c r="J53" s="20">
        <f t="shared" ref="J53" si="126">I53*D53</f>
        <v>7918.0000000000009</v>
      </c>
      <c r="K53" s="19">
        <f t="shared" ref="K53" si="127">E53+G53-I53</f>
        <v>4100</v>
      </c>
      <c r="L53" s="20">
        <f t="shared" ref="L53" si="128">F53+H53-J53</f>
        <v>8774</v>
      </c>
    </row>
    <row r="54" spans="1:12" s="4" customFormat="1" x14ac:dyDescent="0.25">
      <c r="A54" s="32">
        <v>47</v>
      </c>
      <c r="B54" s="16" t="s">
        <v>25</v>
      </c>
      <c r="C54" s="17" t="s">
        <v>24</v>
      </c>
      <c r="D54" s="18">
        <v>3.21</v>
      </c>
      <c r="E54" s="19">
        <v>6900</v>
      </c>
      <c r="F54" s="22">
        <f t="shared" si="0"/>
        <v>22149</v>
      </c>
      <c r="G54" s="19"/>
      <c r="H54" s="20">
        <f t="shared" si="1"/>
        <v>0</v>
      </c>
      <c r="I54" s="19">
        <f>1000+100+100+500</f>
        <v>1700</v>
      </c>
      <c r="J54" s="20">
        <f t="shared" ref="J54" si="129">I54*D54</f>
        <v>5457</v>
      </c>
      <c r="K54" s="19">
        <f t="shared" ref="K54" si="130">E54+G54-I54</f>
        <v>5200</v>
      </c>
      <c r="L54" s="20">
        <f t="shared" ref="L54" si="131">F54+H54-J54</f>
        <v>16692</v>
      </c>
    </row>
    <row r="55" spans="1:12" s="4" customFormat="1" x14ac:dyDescent="0.25">
      <c r="A55" s="15">
        <v>48</v>
      </c>
      <c r="B55" s="16" t="s">
        <v>37</v>
      </c>
      <c r="C55" s="17" t="s">
        <v>24</v>
      </c>
      <c r="D55" s="18">
        <v>4.01</v>
      </c>
      <c r="E55" s="19">
        <v>705</v>
      </c>
      <c r="F55" s="22">
        <f t="shared" si="0"/>
        <v>2827.0499999999997</v>
      </c>
      <c r="G55" s="19"/>
      <c r="H55" s="20">
        <f t="shared" si="1"/>
        <v>0</v>
      </c>
      <c r="I55" s="19">
        <f>550+55+100</f>
        <v>705</v>
      </c>
      <c r="J55" s="20">
        <f t="shared" si="112"/>
        <v>2827.0499999999997</v>
      </c>
      <c r="K55" s="19">
        <f t="shared" ref="K55" si="132">E55+G55-I55</f>
        <v>0</v>
      </c>
      <c r="L55" s="20">
        <f t="shared" ref="L55" si="133">F55+H55-J55</f>
        <v>0</v>
      </c>
    </row>
    <row r="56" spans="1:12" s="4" customFormat="1" x14ac:dyDescent="0.25">
      <c r="A56" s="15"/>
      <c r="B56" s="16" t="s">
        <v>37</v>
      </c>
      <c r="C56" s="17" t="s">
        <v>24</v>
      </c>
      <c r="D56" s="18">
        <v>4.28</v>
      </c>
      <c r="E56" s="19"/>
      <c r="F56" s="22">
        <f t="shared" si="0"/>
        <v>0</v>
      </c>
      <c r="G56" s="19">
        <v>2400</v>
      </c>
      <c r="H56" s="20">
        <f t="shared" si="1"/>
        <v>10272</v>
      </c>
      <c r="I56" s="19">
        <v>500</v>
      </c>
      <c r="J56" s="20">
        <f t="shared" ref="J56" si="134">I56*D56</f>
        <v>2140</v>
      </c>
      <c r="K56" s="19">
        <f t="shared" ref="K56" si="135">E56+G56-I56</f>
        <v>1900</v>
      </c>
      <c r="L56" s="20">
        <f t="shared" ref="L56" si="136">F56+H56-J56</f>
        <v>8132</v>
      </c>
    </row>
    <row r="57" spans="1:12" s="4" customFormat="1" x14ac:dyDescent="0.25">
      <c r="A57" s="32"/>
      <c r="B57" s="16" t="s">
        <v>37</v>
      </c>
      <c r="C57" s="17" t="s">
        <v>24</v>
      </c>
      <c r="D57" s="18">
        <v>6.42</v>
      </c>
      <c r="E57" s="19">
        <v>1600</v>
      </c>
      <c r="F57" s="22">
        <f t="shared" si="0"/>
        <v>10272</v>
      </c>
      <c r="G57" s="19"/>
      <c r="H57" s="20">
        <f t="shared" si="1"/>
        <v>0</v>
      </c>
      <c r="I57" s="19">
        <f>250+100+50+800</f>
        <v>1200</v>
      </c>
      <c r="J57" s="20">
        <f t="shared" ref="J57" si="137">I57*D57</f>
        <v>7704</v>
      </c>
      <c r="K57" s="19">
        <f t="shared" ref="K57" si="138">E57+G57-I57</f>
        <v>400</v>
      </c>
      <c r="L57" s="20">
        <f t="shared" ref="L57" si="139">F57+H57-J57</f>
        <v>2568</v>
      </c>
    </row>
    <row r="58" spans="1:12" s="4" customFormat="1" x14ac:dyDescent="0.25">
      <c r="A58" s="32">
        <v>49</v>
      </c>
      <c r="B58" s="16" t="s">
        <v>38</v>
      </c>
      <c r="C58" s="17" t="s">
        <v>24</v>
      </c>
      <c r="D58" s="18">
        <v>18.190000000000001</v>
      </c>
      <c r="E58" s="19">
        <v>314</v>
      </c>
      <c r="F58" s="22">
        <f t="shared" si="0"/>
        <v>5711.6600000000008</v>
      </c>
      <c r="G58" s="19">
        <v>250</v>
      </c>
      <c r="H58" s="20">
        <f t="shared" si="1"/>
        <v>4547.5</v>
      </c>
      <c r="I58" s="19">
        <f>10+5+10</f>
        <v>25</v>
      </c>
      <c r="J58" s="20">
        <f t="shared" ref="J58" si="140">I58*D58</f>
        <v>454.75000000000006</v>
      </c>
      <c r="K58" s="19">
        <f t="shared" ref="K58" si="141">E58+G58-I58</f>
        <v>539</v>
      </c>
      <c r="L58" s="20">
        <f t="shared" ref="L58" si="142">F58+H58-J58</f>
        <v>9804.41</v>
      </c>
    </row>
    <row r="59" spans="1:12" s="4" customFormat="1" ht="30" x14ac:dyDescent="0.25">
      <c r="A59" s="32">
        <v>50</v>
      </c>
      <c r="B59" s="16" t="s">
        <v>39</v>
      </c>
      <c r="C59" s="23" t="s">
        <v>24</v>
      </c>
      <c r="D59" s="24">
        <v>112.35</v>
      </c>
      <c r="E59" s="25">
        <v>125</v>
      </c>
      <c r="F59" s="26">
        <f t="shared" si="0"/>
        <v>14043.75</v>
      </c>
      <c r="G59" s="25">
        <v>300</v>
      </c>
      <c r="H59" s="27">
        <f t="shared" si="1"/>
        <v>33705</v>
      </c>
      <c r="I59" s="25">
        <f>90+2+30+1+30+10</f>
        <v>163</v>
      </c>
      <c r="J59" s="27">
        <f t="shared" ref="J59" si="143">I59*D59</f>
        <v>18313.05</v>
      </c>
      <c r="K59" s="25">
        <f t="shared" ref="K59" si="144">E59+G59-I59</f>
        <v>262</v>
      </c>
      <c r="L59" s="27">
        <f t="shared" ref="L59" si="145">F59+H59-J59</f>
        <v>29435.7</v>
      </c>
    </row>
    <row r="60" spans="1:12" s="4" customFormat="1" ht="29.25" customHeight="1" x14ac:dyDescent="0.25">
      <c r="A60" s="32">
        <v>51</v>
      </c>
      <c r="B60" s="16" t="s">
        <v>35</v>
      </c>
      <c r="C60" s="23" t="s">
        <v>24</v>
      </c>
      <c r="D60" s="24">
        <v>18.73</v>
      </c>
      <c r="E60" s="25">
        <v>100</v>
      </c>
      <c r="F60" s="26">
        <f t="shared" si="0"/>
        <v>1873</v>
      </c>
      <c r="G60" s="25"/>
      <c r="H60" s="27">
        <f t="shared" si="1"/>
        <v>0</v>
      </c>
      <c r="I60" s="25"/>
      <c r="J60" s="27">
        <f t="shared" si="112"/>
        <v>0</v>
      </c>
      <c r="K60" s="25">
        <f t="shared" ref="K60" si="146">E60+G60-I60</f>
        <v>100</v>
      </c>
      <c r="L60" s="27">
        <f t="shared" ref="L60" si="147">F60+H60-J60</f>
        <v>1873</v>
      </c>
    </row>
    <row r="61" spans="1:12" s="4" customFormat="1" ht="29.25" customHeight="1" x14ac:dyDescent="0.25">
      <c r="A61" s="32">
        <v>52</v>
      </c>
      <c r="B61" s="16" t="s">
        <v>63</v>
      </c>
      <c r="C61" s="23" t="s">
        <v>24</v>
      </c>
      <c r="D61" s="24">
        <v>16.05</v>
      </c>
      <c r="E61" s="25">
        <v>1380</v>
      </c>
      <c r="F61" s="26">
        <f t="shared" si="0"/>
        <v>22149</v>
      </c>
      <c r="G61" s="25"/>
      <c r="H61" s="27">
        <f t="shared" si="1"/>
        <v>0</v>
      </c>
      <c r="I61" s="25">
        <v>200</v>
      </c>
      <c r="J61" s="27">
        <f t="shared" ref="J61" si="148">I61*D61</f>
        <v>3210</v>
      </c>
      <c r="K61" s="25">
        <f t="shared" ref="K61" si="149">E61+G61-I61</f>
        <v>1180</v>
      </c>
      <c r="L61" s="27">
        <f t="shared" ref="L61" si="150">F61+H61-J61</f>
        <v>18939</v>
      </c>
    </row>
    <row r="62" spans="1:12" s="4" customFormat="1" ht="29.25" customHeight="1" x14ac:dyDescent="0.25">
      <c r="A62" s="32">
        <v>53</v>
      </c>
      <c r="B62" s="16" t="s">
        <v>36</v>
      </c>
      <c r="C62" s="23" t="s">
        <v>24</v>
      </c>
      <c r="D62" s="24">
        <v>16.05</v>
      </c>
      <c r="E62" s="25">
        <v>280</v>
      </c>
      <c r="F62" s="26">
        <f>E62*D62</f>
        <v>4494</v>
      </c>
      <c r="G62" s="25"/>
      <c r="H62" s="27">
        <f t="shared" si="1"/>
        <v>0</v>
      </c>
      <c r="I62" s="25">
        <v>100</v>
      </c>
      <c r="J62" s="27">
        <f t="shared" ref="J62" si="151">I62*D62</f>
        <v>1605</v>
      </c>
      <c r="K62" s="25">
        <f t="shared" ref="K62" si="152">E62+G62-I62</f>
        <v>180</v>
      </c>
      <c r="L62" s="27">
        <f t="shared" ref="L62" si="153">F62+H62-J62</f>
        <v>2889</v>
      </c>
    </row>
    <row r="63" spans="1:12" s="4" customFormat="1" ht="28.5" customHeight="1" x14ac:dyDescent="0.25">
      <c r="A63" s="32">
        <v>54</v>
      </c>
      <c r="B63" s="16" t="s">
        <v>49</v>
      </c>
      <c r="C63" s="23" t="s">
        <v>24</v>
      </c>
      <c r="D63" s="24">
        <v>16.05</v>
      </c>
      <c r="E63" s="25">
        <v>800</v>
      </c>
      <c r="F63" s="26">
        <f t="shared" si="0"/>
        <v>12840</v>
      </c>
      <c r="G63" s="25">
        <v>500</v>
      </c>
      <c r="H63" s="27">
        <f t="shared" si="1"/>
        <v>8025</v>
      </c>
      <c r="I63" s="25"/>
      <c r="J63" s="27">
        <f t="shared" ref="J63" si="154">I63*D63</f>
        <v>0</v>
      </c>
      <c r="K63" s="25">
        <f t="shared" ref="K63" si="155">E63+G63-I63</f>
        <v>1300</v>
      </c>
      <c r="L63" s="27">
        <f t="shared" ref="L63" si="156">F63+H63-J63</f>
        <v>20865</v>
      </c>
    </row>
    <row r="64" spans="1:12" s="4" customFormat="1" ht="27.75" customHeight="1" x14ac:dyDescent="0.25">
      <c r="A64" s="32"/>
      <c r="B64" s="16" t="s">
        <v>49</v>
      </c>
      <c r="C64" s="23" t="s">
        <v>24</v>
      </c>
      <c r="D64" s="24">
        <v>19.260000000000002</v>
      </c>
      <c r="E64" s="25">
        <v>300</v>
      </c>
      <c r="F64" s="26">
        <f t="shared" si="0"/>
        <v>5778.0000000000009</v>
      </c>
      <c r="G64" s="25"/>
      <c r="H64" s="27">
        <f t="shared" si="1"/>
        <v>0</v>
      </c>
      <c r="I64" s="25">
        <v>100</v>
      </c>
      <c r="J64" s="27">
        <f t="shared" ref="J64:J65" si="157">I64*D64</f>
        <v>1926.0000000000002</v>
      </c>
      <c r="K64" s="25">
        <f t="shared" ref="K64" si="158">E64+G64-I64</f>
        <v>200</v>
      </c>
      <c r="L64" s="27">
        <f t="shared" ref="L64" si="159">F64+H64-J64</f>
        <v>3852.0000000000009</v>
      </c>
    </row>
    <row r="65" spans="1:12" s="4" customFormat="1" ht="27.75" customHeight="1" x14ac:dyDescent="0.25">
      <c r="A65" s="32">
        <v>55</v>
      </c>
      <c r="B65" s="16" t="s">
        <v>73</v>
      </c>
      <c r="C65" s="23" t="s">
        <v>24</v>
      </c>
      <c r="D65" s="24">
        <v>16.05</v>
      </c>
      <c r="E65" s="25">
        <v>800</v>
      </c>
      <c r="F65" s="26">
        <f t="shared" si="0"/>
        <v>12840</v>
      </c>
      <c r="G65" s="25">
        <v>500</v>
      </c>
      <c r="H65" s="27">
        <f t="shared" si="1"/>
        <v>8025</v>
      </c>
      <c r="I65" s="25">
        <v>300</v>
      </c>
      <c r="J65" s="27">
        <f t="shared" si="157"/>
        <v>4815</v>
      </c>
      <c r="K65" s="25">
        <f t="shared" ref="K65" si="160">E65+G65-I65</f>
        <v>1000</v>
      </c>
      <c r="L65" s="27">
        <f t="shared" ref="L65" si="161">F65+H65-J65</f>
        <v>16050</v>
      </c>
    </row>
    <row r="66" spans="1:12" s="4" customFormat="1" ht="45" x14ac:dyDescent="0.25">
      <c r="A66" s="32">
        <v>56</v>
      </c>
      <c r="B66" s="16" t="s">
        <v>54</v>
      </c>
      <c r="C66" s="23" t="s">
        <v>24</v>
      </c>
      <c r="D66" s="24">
        <v>20.059999999999999</v>
      </c>
      <c r="E66" s="25">
        <v>300</v>
      </c>
      <c r="F66" s="26">
        <f t="shared" si="0"/>
        <v>6018</v>
      </c>
      <c r="G66" s="25"/>
      <c r="H66" s="27">
        <f t="shared" si="1"/>
        <v>0</v>
      </c>
      <c r="I66" s="25"/>
      <c r="J66" s="27">
        <f t="shared" ref="J66:J69" si="162">I66*D66</f>
        <v>0</v>
      </c>
      <c r="K66" s="25">
        <f t="shared" ref="K66" si="163">E66+G66-I66</f>
        <v>300</v>
      </c>
      <c r="L66" s="27">
        <f t="shared" ref="L66" si="164">F66+H66-J66</f>
        <v>6018</v>
      </c>
    </row>
    <row r="67" spans="1:12" s="4" customFormat="1" x14ac:dyDescent="0.25">
      <c r="A67" s="32">
        <v>57</v>
      </c>
      <c r="B67" s="16" t="s">
        <v>74</v>
      </c>
      <c r="C67" s="17" t="s">
        <v>24</v>
      </c>
      <c r="D67" s="24">
        <v>10.51</v>
      </c>
      <c r="E67" s="25">
        <v>400</v>
      </c>
      <c r="F67" s="26">
        <f t="shared" si="0"/>
        <v>4204</v>
      </c>
      <c r="G67" s="25"/>
      <c r="H67" s="27">
        <f t="shared" si="1"/>
        <v>0</v>
      </c>
      <c r="I67" s="25"/>
      <c r="J67" s="27">
        <f t="shared" si="162"/>
        <v>0</v>
      </c>
      <c r="K67" s="25">
        <f t="shared" ref="K67" si="165">E67+G67-I67</f>
        <v>400</v>
      </c>
      <c r="L67" s="27">
        <f t="shared" ref="L67" si="166">F67+H67-J67</f>
        <v>4204</v>
      </c>
    </row>
    <row r="68" spans="1:12" s="4" customFormat="1" ht="17.25" customHeight="1" x14ac:dyDescent="0.25">
      <c r="A68" s="32">
        <v>58</v>
      </c>
      <c r="B68" s="16" t="s">
        <v>46</v>
      </c>
      <c r="C68" s="17" t="s">
        <v>24</v>
      </c>
      <c r="D68" s="24">
        <v>7.49</v>
      </c>
      <c r="E68" s="25">
        <v>1020</v>
      </c>
      <c r="F68" s="26">
        <f t="shared" si="0"/>
        <v>7639.8</v>
      </c>
      <c r="G68" s="25"/>
      <c r="H68" s="27">
        <f t="shared" si="1"/>
        <v>0</v>
      </c>
      <c r="I68" s="25"/>
      <c r="J68" s="27">
        <f t="shared" ref="J68" si="167">I68*D68</f>
        <v>0</v>
      </c>
      <c r="K68" s="25">
        <f t="shared" ref="K68" si="168">E68+G68-I68</f>
        <v>1020</v>
      </c>
      <c r="L68" s="27">
        <f t="shared" ref="L68" si="169">F68+H68-J68</f>
        <v>7639.8</v>
      </c>
    </row>
    <row r="69" spans="1:12" s="4" customFormat="1" ht="18.75" customHeight="1" x14ac:dyDescent="0.25">
      <c r="A69" s="32">
        <v>59</v>
      </c>
      <c r="B69" s="16" t="s">
        <v>46</v>
      </c>
      <c r="C69" s="17" t="s">
        <v>24</v>
      </c>
      <c r="D69" s="24">
        <v>8.69</v>
      </c>
      <c r="E69" s="25">
        <v>410</v>
      </c>
      <c r="F69" s="26">
        <f t="shared" si="0"/>
        <v>3562.8999999999996</v>
      </c>
      <c r="G69" s="25"/>
      <c r="H69" s="27">
        <f t="shared" si="1"/>
        <v>0</v>
      </c>
      <c r="I69" s="25">
        <f>100+30+20+50</f>
        <v>200</v>
      </c>
      <c r="J69" s="27">
        <f t="shared" si="162"/>
        <v>1738</v>
      </c>
      <c r="K69" s="25">
        <f t="shared" ref="K69" si="170">E69+G69-I69</f>
        <v>210</v>
      </c>
      <c r="L69" s="27">
        <f t="shared" ref="L69" si="171">F69+H69-J69</f>
        <v>1824.8999999999996</v>
      </c>
    </row>
    <row r="70" spans="1:12" s="4" customFormat="1" ht="18.75" customHeight="1" x14ac:dyDescent="0.25">
      <c r="A70" s="32">
        <v>60</v>
      </c>
      <c r="B70" s="16" t="s">
        <v>40</v>
      </c>
      <c r="C70" s="17" t="s">
        <v>24</v>
      </c>
      <c r="D70" s="24">
        <v>11.77</v>
      </c>
      <c r="E70" s="25">
        <v>150</v>
      </c>
      <c r="F70" s="26">
        <f t="shared" si="0"/>
        <v>1765.5</v>
      </c>
      <c r="G70" s="25">
        <v>1000</v>
      </c>
      <c r="H70" s="27">
        <f t="shared" si="1"/>
        <v>11770</v>
      </c>
      <c r="I70" s="25">
        <f>130+20+100+100</f>
        <v>350</v>
      </c>
      <c r="J70" s="27">
        <f t="shared" ref="J70" si="172">I70*D70</f>
        <v>4119.5</v>
      </c>
      <c r="K70" s="25">
        <f t="shared" ref="K70" si="173">E70+G70-I70</f>
        <v>800</v>
      </c>
      <c r="L70" s="27">
        <f t="shared" ref="L70" si="174">F70+H70-J70</f>
        <v>9416</v>
      </c>
    </row>
    <row r="71" spans="1:12" s="4" customFormat="1" ht="18" customHeight="1" x14ac:dyDescent="0.25">
      <c r="A71" s="32">
        <v>61</v>
      </c>
      <c r="B71" s="16" t="s">
        <v>41</v>
      </c>
      <c r="C71" s="17" t="s">
        <v>24</v>
      </c>
      <c r="D71" s="24">
        <v>13.91</v>
      </c>
      <c r="E71" s="25">
        <v>600</v>
      </c>
      <c r="F71" s="26">
        <f t="shared" si="0"/>
        <v>8346</v>
      </c>
      <c r="G71" s="25"/>
      <c r="H71" s="27">
        <f t="shared" si="1"/>
        <v>0</v>
      </c>
      <c r="I71" s="25">
        <f>120+120</f>
        <v>240</v>
      </c>
      <c r="J71" s="27">
        <f t="shared" si="112"/>
        <v>3338.4</v>
      </c>
      <c r="K71" s="25">
        <f t="shared" ref="K71" si="175">E71+G71-I71</f>
        <v>360</v>
      </c>
      <c r="L71" s="27">
        <f t="shared" ref="L71" si="176">F71+H71-J71</f>
        <v>5007.6000000000004</v>
      </c>
    </row>
    <row r="72" spans="1:12" s="4" customFormat="1" x14ac:dyDescent="0.25">
      <c r="A72" s="32">
        <v>62</v>
      </c>
      <c r="B72" s="16" t="s">
        <v>48</v>
      </c>
      <c r="C72" s="17" t="s">
        <v>24</v>
      </c>
      <c r="D72" s="24">
        <v>11.61</v>
      </c>
      <c r="E72" s="25">
        <v>50</v>
      </c>
      <c r="F72" s="26">
        <f t="shared" si="0"/>
        <v>580.5</v>
      </c>
      <c r="G72" s="25"/>
      <c r="H72" s="27">
        <f t="shared" si="1"/>
        <v>0</v>
      </c>
      <c r="I72" s="25"/>
      <c r="J72" s="27">
        <f t="shared" ref="J72" si="177">I72*D72</f>
        <v>0</v>
      </c>
      <c r="K72" s="25">
        <f t="shared" ref="K72" si="178">E72+G72-I72</f>
        <v>50</v>
      </c>
      <c r="L72" s="27">
        <f t="shared" ref="L72" si="179">F72+H72-J72</f>
        <v>580.5</v>
      </c>
    </row>
    <row r="73" spans="1:12" x14ac:dyDescent="0.25">
      <c r="A73" s="17"/>
      <c r="B73" s="28" t="s">
        <v>14</v>
      </c>
      <c r="C73" s="29"/>
      <c r="D73" s="18"/>
      <c r="E73" s="19"/>
      <c r="F73" s="30">
        <f>SUM(F4:F72)</f>
        <v>876656.25000000023</v>
      </c>
      <c r="G73" s="19"/>
      <c r="H73" s="31">
        <f>SUM(H4:H72)</f>
        <v>468290.85000000009</v>
      </c>
      <c r="I73" s="19"/>
      <c r="J73" s="31">
        <f>SUM(J4:J72)</f>
        <v>280257.28999999998</v>
      </c>
      <c r="K73" s="19"/>
      <c r="L73" s="31">
        <f>SUM(L4:L72)</f>
        <v>1064689.8100000003</v>
      </c>
    </row>
    <row r="74" spans="1:12" x14ac:dyDescent="0.25">
      <c r="E74" s="3"/>
      <c r="L74" s="7"/>
    </row>
    <row r="76" spans="1:12" x14ac:dyDescent="0.25">
      <c r="A76" s="2"/>
      <c r="B76" s="9"/>
      <c r="C76" s="2"/>
      <c r="D76" s="6"/>
      <c r="E76" s="3"/>
      <c r="F76" s="6"/>
      <c r="G76" s="3"/>
      <c r="H76" s="6"/>
      <c r="I76" s="3"/>
      <c r="J76" s="6"/>
      <c r="K76" s="3"/>
      <c r="L76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5" t="s">
        <v>0</v>
      </c>
      <c r="F1" s="55"/>
      <c r="G1" s="54" t="s">
        <v>1</v>
      </c>
      <c r="H1" s="54"/>
      <c r="I1" s="54"/>
      <c r="J1" s="54"/>
      <c r="K1" s="54" t="s">
        <v>0</v>
      </c>
      <c r="L1" s="54"/>
    </row>
    <row r="2" spans="1:12" x14ac:dyDescent="0.25">
      <c r="A2" s="1"/>
      <c r="B2" s="1"/>
      <c r="C2" s="1"/>
      <c r="D2" s="1"/>
      <c r="E2" s="55"/>
      <c r="F2" s="55"/>
      <c r="G2" s="54" t="s">
        <v>2</v>
      </c>
      <c r="H2" s="54"/>
      <c r="I2" s="54" t="s">
        <v>3</v>
      </c>
      <c r="J2" s="54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2026-03-12T05:55:11Z</dcterms:modified>
</cp:coreProperties>
</file>