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05" windowWidth="28695" windowHeight="12540"/>
  </bookViews>
  <sheets>
    <sheet name="лют (2)" sheetId="4" r:id="rId1"/>
    <sheet name="лют" sheetId="1" r:id="rId2"/>
    <sheet name="Лист2" sheetId="2" r:id="rId3"/>
    <sheet name="Лист3" sheetId="3" r:id="rId4"/>
  </sheets>
  <calcPr calcId="145621"/>
</workbook>
</file>

<file path=xl/calcChain.xml><?xml version="1.0" encoding="utf-8"?>
<calcChain xmlns="http://schemas.openxmlformats.org/spreadsheetml/2006/main">
  <c r="I5" i="4" l="1"/>
  <c r="I67" i="4" l="1"/>
  <c r="I66" i="4"/>
  <c r="I53" i="4"/>
  <c r="I52" i="4"/>
  <c r="I4" i="4" l="1"/>
  <c r="I42" i="4" l="1"/>
  <c r="G6" i="4" l="1"/>
  <c r="G5" i="4"/>
  <c r="G4" i="4"/>
  <c r="I34" i="4" l="1"/>
  <c r="I19" i="4" l="1"/>
  <c r="I54" i="4" l="1"/>
  <c r="I55" i="4"/>
  <c r="I30" i="4"/>
  <c r="I25" i="4"/>
  <c r="I33" i="4"/>
  <c r="I49" i="4"/>
  <c r="I16" i="4" l="1"/>
  <c r="I13" i="4" l="1"/>
  <c r="I56" i="4" l="1"/>
  <c r="I7" i="4" l="1"/>
  <c r="I50" i="4" l="1"/>
  <c r="I6" i="4" l="1"/>
  <c r="I11" i="4" l="1"/>
  <c r="I64" i="4" l="1"/>
  <c r="I57" i="4" l="1"/>
  <c r="I60" i="4" l="1"/>
  <c r="I61" i="4" l="1"/>
  <c r="I8" i="4" l="1"/>
  <c r="K18" i="4" l="1"/>
  <c r="F18" i="4"/>
  <c r="H18" i="4"/>
  <c r="L18" i="4" s="1"/>
  <c r="J18" i="4"/>
  <c r="K10" i="4"/>
  <c r="F10" i="4"/>
  <c r="H10" i="4"/>
  <c r="L10" i="4" s="1"/>
  <c r="J10" i="4"/>
  <c r="J20" i="4"/>
  <c r="K20" i="4"/>
  <c r="F20" i="4"/>
  <c r="H20" i="4"/>
  <c r="L20" i="4" s="1"/>
  <c r="G34" i="4"/>
  <c r="G53" i="4"/>
  <c r="G54" i="4"/>
  <c r="I31" i="4" l="1"/>
  <c r="J32" i="4" l="1"/>
  <c r="K32" i="4"/>
  <c r="H32" i="4"/>
  <c r="F32" i="4"/>
  <c r="L32" i="4" l="1"/>
  <c r="K59" i="4"/>
  <c r="F59" i="4"/>
  <c r="H59" i="4"/>
  <c r="J59" i="4"/>
  <c r="L59" i="4" l="1"/>
  <c r="J49" i="4"/>
  <c r="K49" i="4"/>
  <c r="F49" i="4"/>
  <c r="H49" i="4"/>
  <c r="J40" i="4"/>
  <c r="K40" i="4"/>
  <c r="F40" i="4"/>
  <c r="H40" i="4"/>
  <c r="J48" i="4"/>
  <c r="K48" i="4"/>
  <c r="F48" i="4"/>
  <c r="L48" i="4" s="1"/>
  <c r="H48" i="4"/>
  <c r="L40" i="4" l="1"/>
  <c r="L49" i="4"/>
  <c r="J55" i="4" l="1"/>
  <c r="K55" i="4"/>
  <c r="F55" i="4"/>
  <c r="H55" i="4"/>
  <c r="L55" i="4" l="1"/>
  <c r="K46" i="4" l="1"/>
  <c r="F46" i="4"/>
  <c r="H46" i="4"/>
  <c r="J46" i="4"/>
  <c r="K42" i="4"/>
  <c r="F42" i="4"/>
  <c r="H42" i="4"/>
  <c r="J42" i="4"/>
  <c r="K9" i="4"/>
  <c r="F9" i="4"/>
  <c r="H9" i="4"/>
  <c r="J9" i="4"/>
  <c r="K37" i="4"/>
  <c r="F37" i="4"/>
  <c r="H37" i="4"/>
  <c r="J37" i="4"/>
  <c r="J14" i="4"/>
  <c r="K14" i="4"/>
  <c r="F14" i="4"/>
  <c r="H14" i="4"/>
  <c r="L14" i="4" l="1"/>
  <c r="L9" i="4"/>
  <c r="L37" i="4"/>
  <c r="L42" i="4"/>
  <c r="L46" i="4"/>
  <c r="J52" i="4"/>
  <c r="K52" i="4"/>
  <c r="F52" i="4"/>
  <c r="H52" i="4"/>
  <c r="J36" i="4"/>
  <c r="K36" i="4"/>
  <c r="F36" i="4"/>
  <c r="H36" i="4"/>
  <c r="L52" i="4" l="1"/>
  <c r="L36" i="4"/>
  <c r="J62" i="4"/>
  <c r="K62" i="4"/>
  <c r="F62" i="4"/>
  <c r="H62" i="4"/>
  <c r="L62" i="4" l="1"/>
  <c r="K45" i="4"/>
  <c r="H45" i="4"/>
  <c r="F45" i="4"/>
  <c r="J45" i="4"/>
  <c r="K44" i="4"/>
  <c r="H44" i="4"/>
  <c r="F44" i="4"/>
  <c r="J44" i="4"/>
  <c r="L45" i="4" l="1"/>
  <c r="L44" i="4"/>
  <c r="J34" i="4" l="1"/>
  <c r="K34" i="4"/>
  <c r="F34" i="4"/>
  <c r="H34" i="4"/>
  <c r="J43" i="4"/>
  <c r="K43" i="4"/>
  <c r="F43" i="4"/>
  <c r="H43" i="4"/>
  <c r="L43" i="4" l="1"/>
  <c r="L34" i="4"/>
  <c r="J57" i="4" l="1"/>
  <c r="K57" i="4"/>
  <c r="F57" i="4"/>
  <c r="H57" i="4"/>
  <c r="J66" i="4"/>
  <c r="K66" i="4"/>
  <c r="F66" i="4"/>
  <c r="H66" i="4"/>
  <c r="J54" i="4"/>
  <c r="K54" i="4"/>
  <c r="F54" i="4"/>
  <c r="H54" i="4"/>
  <c r="K63" i="4"/>
  <c r="F63" i="4"/>
  <c r="H63" i="4"/>
  <c r="J63" i="4"/>
  <c r="J61" i="4"/>
  <c r="K61" i="4"/>
  <c r="F61" i="4"/>
  <c r="H61" i="4"/>
  <c r="J60" i="4"/>
  <c r="K60" i="4"/>
  <c r="F60" i="4"/>
  <c r="H60" i="4"/>
  <c r="K41" i="4"/>
  <c r="F41" i="4"/>
  <c r="H41" i="4"/>
  <c r="J41" i="4"/>
  <c r="H21" i="4"/>
  <c r="K21" i="4"/>
  <c r="F21" i="4"/>
  <c r="J21" i="4"/>
  <c r="J4" i="4"/>
  <c r="K4" i="4"/>
  <c r="H4" i="4"/>
  <c r="F4" i="4"/>
  <c r="K17" i="4"/>
  <c r="F17" i="4"/>
  <c r="H17" i="4"/>
  <c r="J17" i="4"/>
  <c r="J15" i="4"/>
  <c r="K15" i="4"/>
  <c r="F15" i="4"/>
  <c r="H15" i="4"/>
  <c r="K22" i="4"/>
  <c r="F22" i="4"/>
  <c r="H22" i="4"/>
  <c r="J22" i="4"/>
  <c r="L61" i="4" l="1"/>
  <c r="L54" i="4"/>
  <c r="L66" i="4"/>
  <c r="L57" i="4"/>
  <c r="L21" i="4"/>
  <c r="L60" i="4"/>
  <c r="L41" i="4"/>
  <c r="L63" i="4"/>
  <c r="L22" i="4"/>
  <c r="L15" i="4"/>
  <c r="L17" i="4"/>
  <c r="L4" i="4"/>
  <c r="J56" i="4" l="1"/>
  <c r="K56" i="4"/>
  <c r="F56" i="4"/>
  <c r="H56" i="4"/>
  <c r="J67" i="4"/>
  <c r="K67" i="4"/>
  <c r="F67" i="4"/>
  <c r="H67" i="4"/>
  <c r="J53" i="4"/>
  <c r="K53" i="4"/>
  <c r="F53" i="4"/>
  <c r="H53" i="4"/>
  <c r="K28" i="4"/>
  <c r="F28" i="4"/>
  <c r="H28" i="4"/>
  <c r="J28" i="4"/>
  <c r="J29" i="4"/>
  <c r="K29" i="4"/>
  <c r="H29" i="4"/>
  <c r="F29" i="4"/>
  <c r="L53" i="4" l="1"/>
  <c r="L29" i="4"/>
  <c r="L28" i="4"/>
  <c r="L67" i="4"/>
  <c r="L56" i="4"/>
  <c r="F23" i="4" l="1"/>
  <c r="F24" i="4"/>
  <c r="H24" i="4"/>
  <c r="J23" i="4"/>
  <c r="K23" i="4"/>
  <c r="J24" i="4"/>
  <c r="K24" i="4"/>
  <c r="H23" i="4"/>
  <c r="J50" i="4"/>
  <c r="K50" i="4"/>
  <c r="F50" i="4"/>
  <c r="H50" i="4"/>
  <c r="J13" i="4"/>
  <c r="K13" i="4"/>
  <c r="F13" i="4"/>
  <c r="H13" i="4"/>
  <c r="J7" i="4"/>
  <c r="K7" i="4"/>
  <c r="F7" i="4"/>
  <c r="H7" i="4"/>
  <c r="J5" i="4"/>
  <c r="K5" i="4"/>
  <c r="H5" i="4"/>
  <c r="F5" i="4"/>
  <c r="J25" i="4"/>
  <c r="K25" i="4"/>
  <c r="F25" i="4"/>
  <c r="H25" i="4"/>
  <c r="J35" i="4"/>
  <c r="K35" i="4"/>
  <c r="F35" i="4"/>
  <c r="H35" i="4"/>
  <c r="J16" i="4"/>
  <c r="K16" i="4"/>
  <c r="F16" i="4"/>
  <c r="H16" i="4"/>
  <c r="L23" i="4" l="1"/>
  <c r="L35" i="4"/>
  <c r="L24" i="4"/>
  <c r="L5" i="4"/>
  <c r="L16" i="4"/>
  <c r="L25" i="4"/>
  <c r="L7" i="4"/>
  <c r="L13" i="4"/>
  <c r="L50" i="4"/>
  <c r="J30" i="4" l="1"/>
  <c r="K30" i="4"/>
  <c r="F30" i="4"/>
  <c r="H30" i="4"/>
  <c r="J31" i="4"/>
  <c r="K31" i="4"/>
  <c r="F31" i="4"/>
  <c r="H31" i="4"/>
  <c r="L30" i="4" l="1"/>
  <c r="L31" i="4"/>
  <c r="K11" i="4" l="1"/>
  <c r="F11" i="4"/>
  <c r="H11" i="4"/>
  <c r="J11" i="4"/>
  <c r="L11" i="4" l="1"/>
  <c r="F6" i="4" l="1"/>
  <c r="H6" i="4"/>
  <c r="J6" i="4"/>
  <c r="K6" i="4"/>
  <c r="F8" i="4"/>
  <c r="H8" i="4"/>
  <c r="J8" i="4"/>
  <c r="K8" i="4"/>
  <c r="F12" i="4"/>
  <c r="H12" i="4"/>
  <c r="J12" i="4"/>
  <c r="K12" i="4"/>
  <c r="F19" i="4"/>
  <c r="H19" i="4"/>
  <c r="J19" i="4"/>
  <c r="K19" i="4"/>
  <c r="F26" i="4"/>
  <c r="H26" i="4"/>
  <c r="J26" i="4"/>
  <c r="K26" i="4"/>
  <c r="F27" i="4"/>
  <c r="H27" i="4"/>
  <c r="J27" i="4"/>
  <c r="K27" i="4"/>
  <c r="F33" i="4"/>
  <c r="H33" i="4"/>
  <c r="J33" i="4"/>
  <c r="K33" i="4"/>
  <c r="F38" i="4"/>
  <c r="H38" i="4"/>
  <c r="J38" i="4"/>
  <c r="K38" i="4"/>
  <c r="F39" i="4"/>
  <c r="H39" i="4"/>
  <c r="J39" i="4"/>
  <c r="K39" i="4"/>
  <c r="F47" i="4"/>
  <c r="H47" i="4"/>
  <c r="J47" i="4"/>
  <c r="K47" i="4"/>
  <c r="F51" i="4"/>
  <c r="H51" i="4"/>
  <c r="J51" i="4"/>
  <c r="K51" i="4"/>
  <c r="F58" i="4"/>
  <c r="H58" i="4"/>
  <c r="J58" i="4"/>
  <c r="K58" i="4"/>
  <c r="F64" i="4"/>
  <c r="H64" i="4"/>
  <c r="J64" i="4"/>
  <c r="K64" i="4"/>
  <c r="F65" i="4"/>
  <c r="H65" i="4"/>
  <c r="J65" i="4"/>
  <c r="K65" i="4"/>
  <c r="F68" i="4"/>
  <c r="H68" i="4"/>
  <c r="J68" i="4"/>
  <c r="K68" i="4"/>
  <c r="L65" i="4" l="1"/>
  <c r="L12" i="4"/>
  <c r="L27" i="4"/>
  <c r="L39" i="4"/>
  <c r="L51" i="4"/>
  <c r="L58" i="4"/>
  <c r="F69" i="4"/>
  <c r="L64" i="4"/>
  <c r="L47" i="4"/>
  <c r="L33" i="4"/>
  <c r="J69" i="4"/>
  <c r="L8" i="4"/>
  <c r="L68" i="4"/>
  <c r="L38" i="4"/>
  <c r="L26" i="4"/>
  <c r="L19" i="4"/>
  <c r="L6" i="4"/>
  <c r="H69" i="4"/>
  <c r="L69" i="4" l="1"/>
  <c r="K40" i="1"/>
  <c r="H40" i="1"/>
  <c r="F40" i="1"/>
  <c r="K39" i="1"/>
  <c r="H39" i="1"/>
  <c r="F39" i="1"/>
  <c r="K38" i="1"/>
  <c r="H38" i="1"/>
  <c r="F38" i="1"/>
  <c r="K37" i="1"/>
  <c r="H37" i="1"/>
  <c r="F37" i="1"/>
  <c r="K36" i="1"/>
  <c r="H36" i="1"/>
  <c r="F36" i="1"/>
  <c r="K35" i="1"/>
  <c r="H35" i="1"/>
  <c r="F35" i="1"/>
  <c r="K34" i="1"/>
  <c r="H34" i="1"/>
  <c r="F34" i="1"/>
  <c r="K33" i="1"/>
  <c r="H33" i="1"/>
  <c r="F33" i="1"/>
  <c r="K32" i="1"/>
  <c r="H32" i="1"/>
  <c r="F32" i="1"/>
  <c r="K31" i="1"/>
  <c r="H31" i="1"/>
  <c r="F31" i="1"/>
  <c r="K30" i="1"/>
  <c r="H30" i="1"/>
  <c r="F30" i="1"/>
  <c r="K29" i="1"/>
  <c r="H29" i="1"/>
  <c r="F29" i="1"/>
  <c r="K28" i="1"/>
  <c r="H28" i="1"/>
  <c r="F28" i="1"/>
  <c r="K27" i="1"/>
  <c r="H27" i="1"/>
  <c r="F27" i="1"/>
  <c r="K26" i="1"/>
  <c r="H26" i="1"/>
  <c r="F26" i="1"/>
  <c r="K25" i="1"/>
  <c r="H25" i="1"/>
  <c r="F25" i="1"/>
  <c r="K24" i="1"/>
  <c r="H24" i="1"/>
  <c r="F24" i="1"/>
  <c r="I5" i="1"/>
  <c r="J5" i="1" s="1"/>
  <c r="G5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5" i="1"/>
  <c r="J6" i="1"/>
  <c r="H6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5" i="1"/>
  <c r="L22" i="1" l="1"/>
  <c r="L20" i="1"/>
  <c r="L16" i="1"/>
  <c r="L14" i="1"/>
  <c r="L12" i="1"/>
  <c r="L8" i="1"/>
  <c r="L25" i="1"/>
  <c r="L27" i="1"/>
  <c r="L29" i="1"/>
  <c r="L31" i="1"/>
  <c r="L33" i="1"/>
  <c r="L35" i="1"/>
  <c r="L37" i="1"/>
  <c r="L39" i="1"/>
  <c r="L10" i="1"/>
  <c r="L18" i="1"/>
  <c r="L24" i="1"/>
  <c r="L26" i="1"/>
  <c r="L28" i="1"/>
  <c r="L30" i="1"/>
  <c r="L32" i="1"/>
  <c r="L34" i="1"/>
  <c r="L36" i="1"/>
  <c r="L38" i="1"/>
  <c r="L40" i="1"/>
  <c r="K5" i="1"/>
  <c r="L5" i="1"/>
  <c r="L7" i="1"/>
  <c r="L11" i="1"/>
  <c r="L15" i="1"/>
  <c r="L19" i="1"/>
  <c r="L23" i="1"/>
  <c r="L9" i="1"/>
  <c r="L13" i="1"/>
  <c r="L17" i="1"/>
  <c r="L21" i="1"/>
  <c r="L6" i="1"/>
</calcChain>
</file>

<file path=xl/sharedStrings.xml><?xml version="1.0" encoding="utf-8"?>
<sst xmlns="http://schemas.openxmlformats.org/spreadsheetml/2006/main" count="165" uniqueCount="85">
  <si>
    <t>залишок</t>
  </si>
  <si>
    <t>оборот за м-ць</t>
  </si>
  <si>
    <t>отримано</t>
  </si>
  <si>
    <t>використано</t>
  </si>
  <si>
    <t>к-ть</t>
  </si>
  <si>
    <t>сума</t>
  </si>
  <si>
    <t>глюкоза</t>
  </si>
  <si>
    <t>фл</t>
  </si>
  <si>
    <t>№</t>
  </si>
  <si>
    <t>назва</t>
  </si>
  <si>
    <t>Назва лікарського засобу,виробу медичного призначення</t>
  </si>
  <si>
    <t>Ціна</t>
  </si>
  <si>
    <t>кількість</t>
  </si>
  <si>
    <t>Одиниця виміру</t>
  </si>
  <si>
    <t xml:space="preserve">                     Загальна сума:</t>
  </si>
  <si>
    <t>Лефлоцин 100,0</t>
  </si>
  <si>
    <t>Метронідазол 100,0</t>
  </si>
  <si>
    <t>Натрію хлорид 0,9% 200,0</t>
  </si>
  <si>
    <t>Цефтріаксон 1,0</t>
  </si>
  <si>
    <t>контейнер</t>
  </si>
  <si>
    <t>пляшка</t>
  </si>
  <si>
    <t>Анальгін 2,0 №10</t>
  </si>
  <si>
    <t>пачка</t>
  </si>
  <si>
    <t>Флуконазол 100,0</t>
  </si>
  <si>
    <t>шт</t>
  </si>
  <si>
    <t xml:space="preserve">Шприц 10,0 </t>
  </si>
  <si>
    <t>Магнію сульфат 5,0 №10</t>
  </si>
  <si>
    <t>Лінелід 300,0</t>
  </si>
  <si>
    <t>Юнорм 4,0 №5</t>
  </si>
  <si>
    <t>Трисоль 400,0</t>
  </si>
  <si>
    <t>Сангера 5,0 №5</t>
  </si>
  <si>
    <t>Натрію хлорид 0,9% 500,0</t>
  </si>
  <si>
    <t>Інфулган 100,0</t>
  </si>
  <si>
    <t>Натрію хлорид 0,9% 100,0</t>
  </si>
  <si>
    <t>флакон</t>
  </si>
  <si>
    <t>Канюля інфузійна Венопорт плюс 18G</t>
  </si>
  <si>
    <t>Канюля інфузійна Венопорт плюс 22G</t>
  </si>
  <si>
    <t>Шприц 20,0</t>
  </si>
  <si>
    <t>Вата 100,0</t>
  </si>
  <si>
    <t>Відріз марлевий медичний н/ст 1000смх90см</t>
  </si>
  <si>
    <t>Бинт марлевий мед.н/ст7мх14см</t>
  </si>
  <si>
    <t>Бинт марлевий мед.стер.7мх14см</t>
  </si>
  <si>
    <t>Сода-буфер 200,0</t>
  </si>
  <si>
    <t>Цефтазидим 1,0</t>
  </si>
  <si>
    <t>Шприц 5,0</t>
  </si>
  <si>
    <t>Бинт марлевий мед.н/ст 5мх10см</t>
  </si>
  <si>
    <t>Піперацилін/тазобактам 4г/0,5г</t>
  </si>
  <si>
    <t>Канюля інфузійна Венопорт плюс 24G</t>
  </si>
  <si>
    <t>Вода для ін'єкцій 400,0</t>
  </si>
  <si>
    <t>Натрію хлорид 0,9% 400,0</t>
  </si>
  <si>
    <t>Цефепім 1,0</t>
  </si>
  <si>
    <t>Лактувіт сироп 100,0</t>
  </si>
  <si>
    <t>Ю-ФІКС Пластир медичний для фіксації катетерів 7смх8,5см, спанлейс/поліуретан основи</t>
  </si>
  <si>
    <t>Сода-буфер 100,0</t>
  </si>
  <si>
    <t>Шприц 1,0</t>
  </si>
  <si>
    <t>Рінгер-лактатний 200,0</t>
  </si>
  <si>
    <t>Натрію хлорид 0,9% 3000,0</t>
  </si>
  <si>
    <t>Небутамол 2,0 №10</t>
  </si>
  <si>
    <t>Калію хлорид 75мг/мл 20,0</t>
  </si>
  <si>
    <t>Натрію хлорид 0,9% 1000,0</t>
  </si>
  <si>
    <t xml:space="preserve">Максіцин 20,0 </t>
  </si>
  <si>
    <t>Канюля інфузійна Венопорт плюс 20G</t>
  </si>
  <si>
    <t>Ксилат 200,0</t>
  </si>
  <si>
    <t>Сорбілакт 200,0</t>
  </si>
  <si>
    <t>Ципрофлоксацин 100,0</t>
  </si>
  <si>
    <t>Кислота Амінокапронова 100,0</t>
  </si>
  <si>
    <t>Інмагіст 3,0 №10</t>
  </si>
  <si>
    <t>Новокаїн 200,0</t>
  </si>
  <si>
    <t>Юнорм 2,0 №5</t>
  </si>
  <si>
    <t>Канюля інфузійна Венопорт плюс 26G</t>
  </si>
  <si>
    <t>Бинт марлевий мед.ст 5мх10см</t>
  </si>
  <si>
    <t>Юнорм 50,0</t>
  </si>
  <si>
    <t xml:space="preserve">Юмерокс 3,0 </t>
  </si>
  <si>
    <t>Процедурний набір для Юмерокс девайс: Мундштук(загубник) індивідуальний з фільтруючою мембраною+кліпса назальна</t>
  </si>
  <si>
    <t>Шприц 2,0</t>
  </si>
  <si>
    <t>Залишок на  01.04.2026р</t>
  </si>
  <si>
    <t>Декасан 200,0</t>
  </si>
  <si>
    <t>Кальцію глюконат 5,0 №10</t>
  </si>
  <si>
    <t>Суфер 5,0 №5</t>
  </si>
  <si>
    <t>Еуфілін 5,0 №10</t>
  </si>
  <si>
    <t>Цефазолін 1,0</t>
  </si>
  <si>
    <t>Оборот за квітень місяць</t>
  </si>
  <si>
    <t>Залишок на  01.05.2026р</t>
  </si>
  <si>
    <t>Глюкоза 5% 200,0</t>
  </si>
  <si>
    <t>Лонгокаїн Хеві 5,0 №5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</si>
</sst>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0" xfId="0"/>
    <xf numFmtId="4" fontId="0" fillId="0" borderId="0" xfId="0" applyNumberFormat="1"/>
    <xf numFmtId="4" fontId="0" fillId="0" borderId="0" xfId="0" applyNumberFormat="1" applyBorder="1"/>
    <xf numFmtId="4" fontId="0" fillId="0" borderId="0" xfId="0" applyNumberFormat="1" applyFill="1" applyBorder="1"/>
    <xf numFmtId="0" fontId="0" fillId="0" borderId="0" xfId="0" applyAlignment="1">
      <alignment wrapText="1"/>
    </xf>
    <xf numFmtId="0" fontId="0" fillId="0" borderId="0" xfId="0" applyBorder="1" applyAlignment="1">
      <alignment wrapText="1"/>
    </xf>
    <xf numFmtId="0" fontId="1" fillId="0" borderId="1" xfId="0" applyFont="1" applyBorder="1"/>
    <xf numFmtId="4" fontId="1" fillId="0" borderId="1" xfId="0" applyNumberFormat="1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4" fontId="1" fillId="0" borderId="5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/>
    </xf>
    <xf numFmtId="4" fontId="2" fillId="0" borderId="17" xfId="0" applyNumberFormat="1" applyFont="1" applyBorder="1"/>
    <xf numFmtId="0" fontId="2" fillId="0" borderId="2" xfId="0" applyFont="1" applyBorder="1"/>
    <xf numFmtId="4" fontId="2" fillId="0" borderId="2" xfId="0" applyNumberFormat="1" applyFont="1" applyBorder="1"/>
    <xf numFmtId="0" fontId="2" fillId="0" borderId="1" xfId="0" applyFont="1" applyBorder="1" applyAlignment="1"/>
    <xf numFmtId="4" fontId="2" fillId="0" borderId="16" xfId="0" applyNumberFormat="1" applyFont="1" applyBorder="1"/>
    <xf numFmtId="0" fontId="2" fillId="0" borderId="1" xfId="0" applyFont="1" applyBorder="1" applyAlignment="1">
      <alignment horizontal="center" vertical="center"/>
    </xf>
    <xf numFmtId="4" fontId="2" fillId="0" borderId="17" xfId="0" applyNumberFormat="1" applyFont="1" applyBorder="1" applyAlignment="1">
      <alignment vertical="center"/>
    </xf>
    <xf numFmtId="0" fontId="2" fillId="0" borderId="2" xfId="0" applyFont="1" applyBorder="1" applyAlignment="1">
      <alignment vertical="center"/>
    </xf>
    <xf numFmtId="4" fontId="2" fillId="0" borderId="16" xfId="0" applyNumberFormat="1" applyFont="1" applyBorder="1" applyAlignment="1">
      <alignment vertical="center"/>
    </xf>
    <xf numFmtId="4" fontId="2" fillId="0" borderId="2" xfId="0" applyNumberFormat="1" applyFont="1" applyBorder="1" applyAlignment="1">
      <alignment vertical="center"/>
    </xf>
    <xf numFmtId="0" fontId="1" fillId="0" borderId="1" xfId="0" applyFont="1" applyBorder="1" applyAlignment="1">
      <alignment wrapText="1"/>
    </xf>
    <xf numFmtId="0" fontId="2" fillId="0" borderId="1" xfId="0" applyFont="1" applyBorder="1"/>
    <xf numFmtId="4" fontId="1" fillId="0" borderId="16" xfId="0" applyNumberFormat="1" applyFont="1" applyBorder="1"/>
    <xf numFmtId="4" fontId="1" fillId="0" borderId="2" xfId="0" applyNumberFormat="1" applyFont="1" applyBorder="1"/>
    <xf numFmtId="0" fontId="2" fillId="0" borderId="2" xfId="0" applyFont="1" applyBorder="1" applyAlignment="1">
      <alignment horizontal="center" vertical="center"/>
    </xf>
    <xf numFmtId="4" fontId="2" fillId="0" borderId="17" xfId="0" applyNumberFormat="1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0" fontId="1" fillId="0" borderId="8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7" xfId="0" applyFont="1" applyBorder="1" applyAlignment="1">
      <alignment horizontal="center" vertical="center" textRotation="90" wrapText="1"/>
    </xf>
    <xf numFmtId="0" fontId="1" fillId="0" borderId="12" xfId="0" applyFont="1" applyBorder="1" applyAlignment="1">
      <alignment horizontal="center" vertical="center" textRotation="90" wrapText="1"/>
    </xf>
    <xf numFmtId="0" fontId="1" fillId="0" borderId="6" xfId="0" applyFont="1" applyBorder="1" applyAlignment="1">
      <alignment horizontal="center" vertical="center" textRotation="90" wrapText="1"/>
    </xf>
    <xf numFmtId="4" fontId="1" fillId="0" borderId="7" xfId="0" applyNumberFormat="1" applyFont="1" applyBorder="1" applyAlignment="1">
      <alignment horizontal="center" vertical="center"/>
    </xf>
    <xf numFmtId="4" fontId="1" fillId="0" borderId="12" xfId="0" applyNumberFormat="1" applyFont="1" applyBorder="1" applyAlignment="1">
      <alignment horizontal="center" vertical="center"/>
    </xf>
    <xf numFmtId="4" fontId="1" fillId="0" borderId="6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2"/>
  <sheetViews>
    <sheetView tabSelected="1" workbookViewId="0">
      <selection activeCell="I6" sqref="I6"/>
    </sheetView>
  </sheetViews>
  <sheetFormatPr defaultRowHeight="15" x14ac:dyDescent="0.25"/>
  <cols>
    <col min="1" max="1" width="6.42578125" customWidth="1"/>
    <col min="2" max="2" width="31.5703125" style="8" customWidth="1"/>
    <col min="3" max="3" width="11.5703125" customWidth="1"/>
    <col min="4" max="4" width="9.140625" style="5"/>
    <col min="5" max="5" width="11.140625" customWidth="1"/>
    <col min="6" max="6" width="15.28515625" style="5" customWidth="1"/>
    <col min="7" max="7" width="9.5703125" customWidth="1"/>
    <col min="8" max="8" width="14" style="5" customWidth="1"/>
    <col min="9" max="9" width="10" customWidth="1"/>
    <col min="10" max="10" width="12.140625" style="5" customWidth="1"/>
    <col min="11" max="11" width="11" customWidth="1"/>
    <col min="12" max="12" width="14.28515625" style="5" customWidth="1"/>
  </cols>
  <sheetData>
    <row r="1" spans="1:12" ht="45" customHeight="1" x14ac:dyDescent="0.25">
      <c r="A1" s="35" t="s">
        <v>8</v>
      </c>
      <c r="B1" s="38" t="s">
        <v>10</v>
      </c>
      <c r="C1" s="49" t="s">
        <v>13</v>
      </c>
      <c r="D1" s="52" t="s">
        <v>11</v>
      </c>
      <c r="E1" s="41" t="s">
        <v>75</v>
      </c>
      <c r="F1" s="42"/>
      <c r="G1" s="45" t="s">
        <v>81</v>
      </c>
      <c r="H1" s="46"/>
      <c r="I1" s="46"/>
      <c r="J1" s="47"/>
      <c r="K1" s="41" t="s">
        <v>82</v>
      </c>
      <c r="L1" s="42"/>
    </row>
    <row r="2" spans="1:12" x14ac:dyDescent="0.25">
      <c r="A2" s="36"/>
      <c r="B2" s="39"/>
      <c r="C2" s="50"/>
      <c r="D2" s="53"/>
      <c r="E2" s="43"/>
      <c r="F2" s="44"/>
      <c r="G2" s="48" t="s">
        <v>2</v>
      </c>
      <c r="H2" s="48"/>
      <c r="I2" s="48" t="s">
        <v>3</v>
      </c>
      <c r="J2" s="48"/>
      <c r="K2" s="43"/>
      <c r="L2" s="44"/>
    </row>
    <row r="3" spans="1:12" ht="15.75" thickBot="1" x14ac:dyDescent="0.3">
      <c r="A3" s="37"/>
      <c r="B3" s="40"/>
      <c r="C3" s="51"/>
      <c r="D3" s="54"/>
      <c r="E3" s="10" t="s">
        <v>12</v>
      </c>
      <c r="F3" s="11" t="s">
        <v>5</v>
      </c>
      <c r="G3" s="12" t="s">
        <v>12</v>
      </c>
      <c r="H3" s="13" t="s">
        <v>5</v>
      </c>
      <c r="I3" s="12" t="s">
        <v>12</v>
      </c>
      <c r="J3" s="13" t="s">
        <v>5</v>
      </c>
      <c r="K3" s="14" t="s">
        <v>12</v>
      </c>
      <c r="L3" s="11" t="s">
        <v>5</v>
      </c>
    </row>
    <row r="4" spans="1:12" s="4" customFormat="1" x14ac:dyDescent="0.25">
      <c r="A4" s="15">
        <v>1</v>
      </c>
      <c r="B4" s="16" t="s">
        <v>33</v>
      </c>
      <c r="C4" s="17" t="s">
        <v>19</v>
      </c>
      <c r="D4" s="18">
        <v>21.4</v>
      </c>
      <c r="E4" s="19">
        <v>1230</v>
      </c>
      <c r="F4" s="20">
        <f t="shared" ref="F4:F68" si="0">E4*D4</f>
        <v>26322</v>
      </c>
      <c r="G4" s="19">
        <f>900+600+600</f>
        <v>2100</v>
      </c>
      <c r="H4" s="20">
        <f t="shared" ref="H4:H68" si="1">G4*D4</f>
        <v>44940</v>
      </c>
      <c r="I4" s="19">
        <f>60+180+300+60+30+60+90+30+90+60</f>
        <v>960</v>
      </c>
      <c r="J4" s="20">
        <f>I4*D4</f>
        <v>20544</v>
      </c>
      <c r="K4" s="19">
        <f t="shared" ref="K4" si="2">E4+G4-I4</f>
        <v>2370</v>
      </c>
      <c r="L4" s="20">
        <f t="shared" ref="L4" si="3">F4+H4-J4</f>
        <v>50718</v>
      </c>
    </row>
    <row r="5" spans="1:12" s="4" customFormat="1" x14ac:dyDescent="0.25">
      <c r="A5" s="15">
        <v>2</v>
      </c>
      <c r="B5" s="16" t="s">
        <v>17</v>
      </c>
      <c r="C5" s="17" t="s">
        <v>20</v>
      </c>
      <c r="D5" s="18">
        <v>23.54</v>
      </c>
      <c r="E5" s="19">
        <v>2076</v>
      </c>
      <c r="F5" s="20">
        <f t="shared" si="0"/>
        <v>48869.04</v>
      </c>
      <c r="G5" s="19">
        <f>900+600+600</f>
        <v>2100</v>
      </c>
      <c r="H5" s="20">
        <f t="shared" si="1"/>
        <v>49434</v>
      </c>
      <c r="I5" s="19">
        <f>300+90+96+96+48+150+48+48+90+90+60+96+96</f>
        <v>1308</v>
      </c>
      <c r="J5" s="20">
        <f t="shared" ref="J5" si="4">I5*D5</f>
        <v>30790.32</v>
      </c>
      <c r="K5" s="19">
        <f t="shared" ref="K5" si="5">E5+G5-I5</f>
        <v>2868</v>
      </c>
      <c r="L5" s="20">
        <f t="shared" ref="L5" si="6">F5+H5-J5</f>
        <v>67512.72</v>
      </c>
    </row>
    <row r="6" spans="1:12" s="4" customFormat="1" x14ac:dyDescent="0.25">
      <c r="A6" s="15">
        <v>3</v>
      </c>
      <c r="B6" s="16" t="s">
        <v>49</v>
      </c>
      <c r="C6" s="17" t="s">
        <v>20</v>
      </c>
      <c r="D6" s="18">
        <v>31.03</v>
      </c>
      <c r="E6" s="19">
        <v>168</v>
      </c>
      <c r="F6" s="20">
        <f t="shared" si="0"/>
        <v>5213.04</v>
      </c>
      <c r="G6" s="19">
        <f>120+120</f>
        <v>240</v>
      </c>
      <c r="H6" s="20">
        <f t="shared" si="1"/>
        <v>7447.2000000000007</v>
      </c>
      <c r="I6" s="19">
        <f>24+48+96+24+24</f>
        <v>216</v>
      </c>
      <c r="J6" s="20">
        <f t="shared" ref="J6" si="7">I6*D6</f>
        <v>6702.4800000000005</v>
      </c>
      <c r="K6" s="19">
        <f t="shared" ref="K6" si="8">E6+G6-I6</f>
        <v>192</v>
      </c>
      <c r="L6" s="20">
        <f t="shared" ref="L6:L11" si="9">F6+H6-J6</f>
        <v>5957.7600000000011</v>
      </c>
    </row>
    <row r="7" spans="1:12" s="4" customFormat="1" x14ac:dyDescent="0.25">
      <c r="A7" s="15">
        <v>4</v>
      </c>
      <c r="B7" s="21" t="s">
        <v>31</v>
      </c>
      <c r="C7" s="17" t="s">
        <v>19</v>
      </c>
      <c r="D7" s="18">
        <v>34.24</v>
      </c>
      <c r="E7" s="19">
        <v>670</v>
      </c>
      <c r="F7" s="20">
        <f t="shared" si="0"/>
        <v>22940.800000000003</v>
      </c>
      <c r="G7" s="19"/>
      <c r="H7" s="20">
        <f t="shared" si="1"/>
        <v>0</v>
      </c>
      <c r="I7" s="19">
        <f>200+50+50+25</f>
        <v>325</v>
      </c>
      <c r="J7" s="20">
        <f t="shared" ref="J7" si="10">I7*D7</f>
        <v>11128</v>
      </c>
      <c r="K7" s="19">
        <f t="shared" ref="K7" si="11">E7+G7-I7</f>
        <v>345</v>
      </c>
      <c r="L7" s="20">
        <f t="shared" ref="L7" si="12">F7+H7-J7</f>
        <v>11812.800000000003</v>
      </c>
    </row>
    <row r="8" spans="1:12" s="4" customFormat="1" x14ac:dyDescent="0.25">
      <c r="A8" s="15">
        <v>5</v>
      </c>
      <c r="B8" s="21" t="s">
        <v>59</v>
      </c>
      <c r="C8" s="17" t="s">
        <v>19</v>
      </c>
      <c r="D8" s="18">
        <v>63.52</v>
      </c>
      <c r="E8" s="19">
        <v>300</v>
      </c>
      <c r="F8" s="20">
        <f t="shared" si="0"/>
        <v>19056</v>
      </c>
      <c r="G8" s="19"/>
      <c r="H8" s="20">
        <f t="shared" si="1"/>
        <v>0</v>
      </c>
      <c r="I8" s="19">
        <f>20+20</f>
        <v>40</v>
      </c>
      <c r="J8" s="20">
        <f t="shared" ref="J8" si="13">I8*D8</f>
        <v>2540.8000000000002</v>
      </c>
      <c r="K8" s="19">
        <f t="shared" ref="K8" si="14">E8+G8-I8</f>
        <v>260</v>
      </c>
      <c r="L8" s="20">
        <f t="shared" ref="L8" si="15">F8+H8-J8</f>
        <v>16515.2</v>
      </c>
    </row>
    <row r="9" spans="1:12" s="4" customFormat="1" x14ac:dyDescent="0.25">
      <c r="A9" s="15">
        <v>6</v>
      </c>
      <c r="B9" s="21" t="s">
        <v>56</v>
      </c>
      <c r="C9" s="17" t="s">
        <v>19</v>
      </c>
      <c r="D9" s="18">
        <v>201.16</v>
      </c>
      <c r="E9" s="19">
        <v>96</v>
      </c>
      <c r="F9" s="20">
        <f t="shared" si="0"/>
        <v>19311.36</v>
      </c>
      <c r="G9" s="19"/>
      <c r="H9" s="20">
        <f t="shared" si="1"/>
        <v>0</v>
      </c>
      <c r="I9" s="19">
        <v>36</v>
      </c>
      <c r="J9" s="20">
        <f t="shared" ref="J9:J10" si="16">I9*D9</f>
        <v>7241.76</v>
      </c>
      <c r="K9" s="19">
        <f t="shared" ref="K9" si="17">E9+G9-I9</f>
        <v>60</v>
      </c>
      <c r="L9" s="20">
        <f t="shared" ref="L9" si="18">F9+H9-J9</f>
        <v>12069.6</v>
      </c>
    </row>
    <row r="10" spans="1:12" s="4" customFormat="1" x14ac:dyDescent="0.25">
      <c r="A10" s="15">
        <v>7</v>
      </c>
      <c r="B10" s="21" t="s">
        <v>83</v>
      </c>
      <c r="C10" s="17" t="s">
        <v>20</v>
      </c>
      <c r="D10" s="18">
        <v>26.75</v>
      </c>
      <c r="E10" s="19"/>
      <c r="F10" s="20">
        <f t="shared" si="0"/>
        <v>0</v>
      </c>
      <c r="G10" s="19">
        <v>480</v>
      </c>
      <c r="H10" s="20">
        <f t="shared" si="1"/>
        <v>12840</v>
      </c>
      <c r="I10" s="19">
        <v>48</v>
      </c>
      <c r="J10" s="20">
        <f t="shared" si="16"/>
        <v>1284</v>
      </c>
      <c r="K10" s="19">
        <f t="shared" ref="K10" si="19">E10+G10-I10</f>
        <v>432</v>
      </c>
      <c r="L10" s="20">
        <f t="shared" ref="L10" si="20">F10+H10-J10</f>
        <v>11556</v>
      </c>
    </row>
    <row r="11" spans="1:12" s="4" customFormat="1" x14ac:dyDescent="0.25">
      <c r="A11" s="15">
        <v>8</v>
      </c>
      <c r="B11" s="16" t="s">
        <v>23</v>
      </c>
      <c r="C11" s="17" t="s">
        <v>20</v>
      </c>
      <c r="D11" s="18">
        <v>74.900000000000006</v>
      </c>
      <c r="E11" s="19">
        <v>110</v>
      </c>
      <c r="F11" s="20">
        <f t="shared" si="0"/>
        <v>8239</v>
      </c>
      <c r="G11" s="19"/>
      <c r="H11" s="20">
        <f t="shared" si="1"/>
        <v>0</v>
      </c>
      <c r="I11" s="19">
        <f>30+10</f>
        <v>40</v>
      </c>
      <c r="J11" s="20">
        <f t="shared" ref="J11" si="21">I11*D11</f>
        <v>2996</v>
      </c>
      <c r="K11" s="19">
        <f t="shared" ref="K11" si="22">E11+G11-I11</f>
        <v>70</v>
      </c>
      <c r="L11" s="20">
        <f t="shared" si="9"/>
        <v>5243</v>
      </c>
    </row>
    <row r="12" spans="1:12" s="4" customFormat="1" x14ac:dyDescent="0.25">
      <c r="A12" s="15">
        <v>9</v>
      </c>
      <c r="B12" s="16" t="s">
        <v>48</v>
      </c>
      <c r="C12" s="17" t="s">
        <v>20</v>
      </c>
      <c r="D12" s="18">
        <v>33.06</v>
      </c>
      <c r="E12" s="19">
        <v>45</v>
      </c>
      <c r="F12" s="20">
        <f t="shared" si="0"/>
        <v>1487.7</v>
      </c>
      <c r="G12" s="19"/>
      <c r="H12" s="20">
        <f t="shared" si="1"/>
        <v>0</v>
      </c>
      <c r="I12" s="19"/>
      <c r="J12" s="20">
        <f t="shared" ref="J12" si="23">I12*D12</f>
        <v>0</v>
      </c>
      <c r="K12" s="19">
        <f t="shared" ref="K12" si="24">E12+G12-I12</f>
        <v>45</v>
      </c>
      <c r="L12" s="20">
        <f t="shared" ref="L12" si="25">F12+H12-J12</f>
        <v>1487.7</v>
      </c>
    </row>
    <row r="13" spans="1:12" s="4" customFormat="1" x14ac:dyDescent="0.25">
      <c r="A13" s="15">
        <v>10</v>
      </c>
      <c r="B13" s="16" t="s">
        <v>29</v>
      </c>
      <c r="C13" s="17" t="s">
        <v>20</v>
      </c>
      <c r="D13" s="18">
        <v>49.22</v>
      </c>
      <c r="E13" s="19">
        <v>99</v>
      </c>
      <c r="F13" s="20">
        <f t="shared" si="0"/>
        <v>4872.78</v>
      </c>
      <c r="G13" s="19">
        <v>120</v>
      </c>
      <c r="H13" s="20">
        <f t="shared" si="1"/>
        <v>5906.4</v>
      </c>
      <c r="I13" s="19">
        <f>24+48+24</f>
        <v>96</v>
      </c>
      <c r="J13" s="20">
        <f t="shared" ref="J13" si="26">I13*D13</f>
        <v>4725.12</v>
      </c>
      <c r="K13" s="19">
        <f t="shared" ref="K13" si="27">E13+G13-I13</f>
        <v>123</v>
      </c>
      <c r="L13" s="20">
        <f t="shared" ref="L13" si="28">F13+H13-J13</f>
        <v>6054.06</v>
      </c>
    </row>
    <row r="14" spans="1:12" s="4" customFormat="1" x14ac:dyDescent="0.25">
      <c r="A14" s="15">
        <v>11</v>
      </c>
      <c r="B14" s="16" t="s">
        <v>76</v>
      </c>
      <c r="C14" s="17" t="s">
        <v>20</v>
      </c>
      <c r="D14" s="18">
        <v>145.52000000000001</v>
      </c>
      <c r="E14" s="19">
        <v>240</v>
      </c>
      <c r="F14" s="20">
        <f t="shared" si="0"/>
        <v>34924.800000000003</v>
      </c>
      <c r="G14" s="19"/>
      <c r="H14" s="20">
        <f t="shared" si="1"/>
        <v>0</v>
      </c>
      <c r="I14" s="19"/>
      <c r="J14" s="20">
        <f t="shared" ref="J14" si="29">I14*D14</f>
        <v>0</v>
      </c>
      <c r="K14" s="19">
        <f t="shared" ref="K14" si="30">E14+G14-I14</f>
        <v>240</v>
      </c>
      <c r="L14" s="20">
        <f t="shared" ref="L14" si="31">F14+H14-J14</f>
        <v>34924.800000000003</v>
      </c>
    </row>
    <row r="15" spans="1:12" s="4" customFormat="1" x14ac:dyDescent="0.25">
      <c r="A15" s="15">
        <v>12</v>
      </c>
      <c r="B15" s="16" t="s">
        <v>66</v>
      </c>
      <c r="C15" s="17" t="s">
        <v>22</v>
      </c>
      <c r="D15" s="18">
        <v>201.16</v>
      </c>
      <c r="E15" s="19">
        <v>21</v>
      </c>
      <c r="F15" s="20">
        <f t="shared" si="0"/>
        <v>4224.3599999999997</v>
      </c>
      <c r="G15" s="19">
        <v>50</v>
      </c>
      <c r="H15" s="20">
        <f t="shared" si="1"/>
        <v>10058</v>
      </c>
      <c r="I15" s="19">
        <v>10</v>
      </c>
      <c r="J15" s="20">
        <f t="shared" ref="J15" si="32">I15*D15</f>
        <v>2011.6</v>
      </c>
      <c r="K15" s="19">
        <f t="shared" ref="K15" si="33">E15+G15-I15</f>
        <v>61</v>
      </c>
      <c r="L15" s="20">
        <f t="shared" ref="L15" si="34">F15+H15-J15</f>
        <v>12270.76</v>
      </c>
    </row>
    <row r="16" spans="1:12" s="4" customFormat="1" x14ac:dyDescent="0.25">
      <c r="A16" s="15">
        <v>13</v>
      </c>
      <c r="B16" s="16" t="s">
        <v>32</v>
      </c>
      <c r="C16" s="17" t="s">
        <v>20</v>
      </c>
      <c r="D16" s="18">
        <v>90.95</v>
      </c>
      <c r="E16" s="19">
        <v>410</v>
      </c>
      <c r="F16" s="20">
        <f t="shared" si="0"/>
        <v>37289.5</v>
      </c>
      <c r="G16" s="19">
        <v>300</v>
      </c>
      <c r="H16" s="20">
        <f t="shared" si="1"/>
        <v>27285</v>
      </c>
      <c r="I16" s="19">
        <f>10+60+120+10+10+20+60</f>
        <v>290</v>
      </c>
      <c r="J16" s="20">
        <f t="shared" ref="J16" si="35">I16*D16</f>
        <v>26375.5</v>
      </c>
      <c r="K16" s="19">
        <f t="shared" ref="K16" si="36">E16+G16-I16</f>
        <v>420</v>
      </c>
      <c r="L16" s="20">
        <f t="shared" ref="L16" si="37">F16+H16-J16</f>
        <v>38199</v>
      </c>
    </row>
    <row r="17" spans="1:12" s="4" customFormat="1" x14ac:dyDescent="0.25">
      <c r="A17" s="15">
        <v>14</v>
      </c>
      <c r="B17" s="16" t="s">
        <v>15</v>
      </c>
      <c r="C17" s="17" t="s">
        <v>20</v>
      </c>
      <c r="D17" s="18">
        <v>107</v>
      </c>
      <c r="E17" s="19">
        <v>339</v>
      </c>
      <c r="F17" s="20">
        <f t="shared" si="0"/>
        <v>36273</v>
      </c>
      <c r="G17" s="19">
        <v>180</v>
      </c>
      <c r="H17" s="20">
        <f t="shared" si="1"/>
        <v>19260</v>
      </c>
      <c r="I17" s="19"/>
      <c r="J17" s="20">
        <f t="shared" ref="J17:J18" si="38">I17*D17</f>
        <v>0</v>
      </c>
      <c r="K17" s="19">
        <f t="shared" ref="K17" si="39">E17+G17-I17</f>
        <v>519</v>
      </c>
      <c r="L17" s="20">
        <f t="shared" ref="L17" si="40">F17+H17-J17</f>
        <v>55533</v>
      </c>
    </row>
    <row r="18" spans="1:12" s="4" customFormat="1" x14ac:dyDescent="0.25">
      <c r="A18" s="15">
        <v>15</v>
      </c>
      <c r="B18" s="16" t="s">
        <v>84</v>
      </c>
      <c r="C18" s="17" t="s">
        <v>34</v>
      </c>
      <c r="D18" s="18">
        <v>449.4</v>
      </c>
      <c r="E18" s="19"/>
      <c r="F18" s="20">
        <f t="shared" si="0"/>
        <v>0</v>
      </c>
      <c r="G18" s="19">
        <v>50</v>
      </c>
      <c r="H18" s="20">
        <f t="shared" si="1"/>
        <v>22470</v>
      </c>
      <c r="I18" s="19"/>
      <c r="J18" s="20">
        <f t="shared" si="38"/>
        <v>0</v>
      </c>
      <c r="K18" s="19">
        <f t="shared" ref="K18" si="41">E18+G18-I18</f>
        <v>50</v>
      </c>
      <c r="L18" s="20">
        <f t="shared" ref="L18" si="42">F18+H18-J18</f>
        <v>22470</v>
      </c>
    </row>
    <row r="19" spans="1:12" s="4" customFormat="1" x14ac:dyDescent="0.25">
      <c r="A19" s="15">
        <v>16</v>
      </c>
      <c r="B19" s="16" t="s">
        <v>55</v>
      </c>
      <c r="C19" s="17" t="s">
        <v>20</v>
      </c>
      <c r="D19" s="18">
        <v>30.97</v>
      </c>
      <c r="E19" s="19">
        <v>96</v>
      </c>
      <c r="F19" s="20">
        <f t="shared" si="0"/>
        <v>2973.12</v>
      </c>
      <c r="G19" s="19"/>
      <c r="H19" s="20">
        <f t="shared" si="1"/>
        <v>0</v>
      </c>
      <c r="I19" s="19">
        <f>48+48</f>
        <v>96</v>
      </c>
      <c r="J19" s="20">
        <f t="shared" ref="J19:J22" si="43">I19*D19</f>
        <v>2973.12</v>
      </c>
      <c r="K19" s="19">
        <f t="shared" ref="K19" si="44">E19+G19-I19</f>
        <v>0</v>
      </c>
      <c r="L19" s="20">
        <f t="shared" ref="L19" si="45">F19+H19-J19</f>
        <v>0</v>
      </c>
    </row>
    <row r="20" spans="1:12" s="4" customFormat="1" x14ac:dyDescent="0.25">
      <c r="A20" s="15"/>
      <c r="B20" s="16" t="s">
        <v>55</v>
      </c>
      <c r="C20" s="17" t="s">
        <v>20</v>
      </c>
      <c r="D20" s="18">
        <v>38.520000000000003</v>
      </c>
      <c r="E20" s="19"/>
      <c r="F20" s="20">
        <f t="shared" si="0"/>
        <v>0</v>
      </c>
      <c r="G20" s="19">
        <v>96</v>
      </c>
      <c r="H20" s="20">
        <f t="shared" si="1"/>
        <v>3697.92</v>
      </c>
      <c r="I20" s="19"/>
      <c r="J20" s="20">
        <f t="shared" ref="J20" si="46">I20*D20</f>
        <v>0</v>
      </c>
      <c r="K20" s="19">
        <f t="shared" ref="K20" si="47">E20+G20-I20</f>
        <v>96</v>
      </c>
      <c r="L20" s="20">
        <f t="shared" ref="L20" si="48">F20+H20-J20</f>
        <v>3697.92</v>
      </c>
    </row>
    <row r="21" spans="1:12" s="4" customFormat="1" x14ac:dyDescent="0.25">
      <c r="A21" s="15">
        <v>17</v>
      </c>
      <c r="B21" s="16" t="s">
        <v>67</v>
      </c>
      <c r="C21" s="17" t="s">
        <v>20</v>
      </c>
      <c r="D21" s="18">
        <v>42.8</v>
      </c>
      <c r="E21" s="19">
        <v>33</v>
      </c>
      <c r="F21" s="20">
        <f t="shared" si="0"/>
        <v>1412.3999999999999</v>
      </c>
      <c r="G21" s="19"/>
      <c r="H21" s="20">
        <f t="shared" si="1"/>
        <v>0</v>
      </c>
      <c r="I21" s="19"/>
      <c r="J21" s="20">
        <f t="shared" si="43"/>
        <v>0</v>
      </c>
      <c r="K21" s="19">
        <f t="shared" ref="K21" si="49">E21+G21-I21</f>
        <v>33</v>
      </c>
      <c r="L21" s="20">
        <f t="shared" ref="L21" si="50">F21+H21-J21</f>
        <v>1412.3999999999999</v>
      </c>
    </row>
    <row r="22" spans="1:12" s="4" customFormat="1" x14ac:dyDescent="0.25">
      <c r="A22" s="15">
        <v>18</v>
      </c>
      <c r="B22" s="16" t="s">
        <v>65</v>
      </c>
      <c r="C22" s="17" t="s">
        <v>20</v>
      </c>
      <c r="D22" s="18">
        <v>72.760000000000005</v>
      </c>
      <c r="E22" s="19">
        <v>150</v>
      </c>
      <c r="F22" s="20">
        <f t="shared" si="0"/>
        <v>10914</v>
      </c>
      <c r="G22" s="19"/>
      <c r="H22" s="20">
        <f t="shared" si="1"/>
        <v>0</v>
      </c>
      <c r="I22" s="19"/>
      <c r="J22" s="20">
        <f t="shared" si="43"/>
        <v>0</v>
      </c>
      <c r="K22" s="19">
        <f t="shared" ref="K22" si="51">E22+G22-I22</f>
        <v>150</v>
      </c>
      <c r="L22" s="20">
        <f t="shared" ref="L22" si="52">F22+H22-J22</f>
        <v>10914</v>
      </c>
    </row>
    <row r="23" spans="1:12" s="4" customFormat="1" x14ac:dyDescent="0.25">
      <c r="A23" s="15">
        <v>19</v>
      </c>
      <c r="B23" s="16" t="s">
        <v>62</v>
      </c>
      <c r="C23" s="17" t="s">
        <v>20</v>
      </c>
      <c r="D23" s="18">
        <v>211.86</v>
      </c>
      <c r="E23" s="19">
        <v>288</v>
      </c>
      <c r="F23" s="20">
        <f t="shared" si="0"/>
        <v>61015.680000000008</v>
      </c>
      <c r="G23" s="19"/>
      <c r="H23" s="20">
        <f t="shared" si="1"/>
        <v>0</v>
      </c>
      <c r="I23" s="19">
        <v>48</v>
      </c>
      <c r="J23" s="20">
        <f t="shared" ref="J23:J24" si="53">I23*D23</f>
        <v>10169.280000000001</v>
      </c>
      <c r="K23" s="19">
        <f t="shared" ref="K23:K24" si="54">E23+G23-I23</f>
        <v>240</v>
      </c>
      <c r="L23" s="20">
        <f t="shared" ref="L23:L24" si="55">F23+H23-J23</f>
        <v>50846.400000000009</v>
      </c>
    </row>
    <row r="24" spans="1:12" s="4" customFormat="1" x14ac:dyDescent="0.25">
      <c r="A24" s="15">
        <v>20</v>
      </c>
      <c r="B24" s="16" t="s">
        <v>63</v>
      </c>
      <c r="C24" s="17" t="s">
        <v>20</v>
      </c>
      <c r="D24" s="18">
        <v>176.55</v>
      </c>
      <c r="E24" s="19">
        <v>408</v>
      </c>
      <c r="F24" s="20">
        <f t="shared" si="0"/>
        <v>72032.400000000009</v>
      </c>
      <c r="G24" s="19"/>
      <c r="H24" s="20">
        <f t="shared" si="1"/>
        <v>0</v>
      </c>
      <c r="I24" s="19"/>
      <c r="J24" s="20">
        <f t="shared" si="53"/>
        <v>0</v>
      </c>
      <c r="K24" s="19">
        <f t="shared" si="54"/>
        <v>408</v>
      </c>
      <c r="L24" s="20">
        <f t="shared" si="55"/>
        <v>72032.400000000009</v>
      </c>
    </row>
    <row r="25" spans="1:12" s="4" customFormat="1" x14ac:dyDescent="0.25">
      <c r="A25" s="15">
        <v>21</v>
      </c>
      <c r="B25" s="16" t="s">
        <v>16</v>
      </c>
      <c r="C25" s="17" t="s">
        <v>20</v>
      </c>
      <c r="D25" s="18">
        <v>29.96</v>
      </c>
      <c r="E25" s="19">
        <v>720</v>
      </c>
      <c r="F25" s="20">
        <f t="shared" si="0"/>
        <v>21571.200000000001</v>
      </c>
      <c r="G25" s="19">
        <v>450</v>
      </c>
      <c r="H25" s="20">
        <f t="shared" si="1"/>
        <v>13482</v>
      </c>
      <c r="I25" s="19">
        <f>90+90+90+90</f>
        <v>360</v>
      </c>
      <c r="J25" s="20">
        <f t="shared" ref="J25" si="56">I25*D25</f>
        <v>10785.6</v>
      </c>
      <c r="K25" s="19">
        <f t="shared" ref="K25" si="57">E25+G25-I25</f>
        <v>810</v>
      </c>
      <c r="L25" s="20">
        <f t="shared" ref="L25" si="58">F25+H25-J25</f>
        <v>24267.599999999999</v>
      </c>
    </row>
    <row r="26" spans="1:12" s="4" customFormat="1" x14ac:dyDescent="0.25">
      <c r="A26" s="15">
        <v>22</v>
      </c>
      <c r="B26" s="16" t="s">
        <v>53</v>
      </c>
      <c r="C26" s="17" t="s">
        <v>20</v>
      </c>
      <c r="D26" s="18">
        <v>81.92</v>
      </c>
      <c r="E26" s="19">
        <v>60</v>
      </c>
      <c r="F26" s="20">
        <f t="shared" si="0"/>
        <v>4915.2</v>
      </c>
      <c r="G26" s="19"/>
      <c r="H26" s="20">
        <f t="shared" si="1"/>
        <v>0</v>
      </c>
      <c r="I26" s="19"/>
      <c r="J26" s="20">
        <f t="shared" ref="J26:J28" si="59">I26*D26</f>
        <v>0</v>
      </c>
      <c r="K26" s="19">
        <f t="shared" ref="K26:K27" si="60">E26+G26-I26</f>
        <v>60</v>
      </c>
      <c r="L26" s="20">
        <f t="shared" ref="L26:L27" si="61">F26+H26-J26</f>
        <v>4915.2</v>
      </c>
    </row>
    <row r="27" spans="1:12" s="4" customFormat="1" x14ac:dyDescent="0.25">
      <c r="A27" s="15">
        <v>23</v>
      </c>
      <c r="B27" s="16" t="s">
        <v>42</v>
      </c>
      <c r="C27" s="17" t="s">
        <v>20</v>
      </c>
      <c r="D27" s="18">
        <v>174.65</v>
      </c>
      <c r="E27" s="19">
        <v>52</v>
      </c>
      <c r="F27" s="20">
        <f t="shared" si="0"/>
        <v>9081.8000000000011</v>
      </c>
      <c r="G27" s="19"/>
      <c r="H27" s="20">
        <f t="shared" si="1"/>
        <v>0</v>
      </c>
      <c r="I27" s="19">
        <v>24</v>
      </c>
      <c r="J27" s="20">
        <f t="shared" si="59"/>
        <v>4191.6000000000004</v>
      </c>
      <c r="K27" s="19">
        <f t="shared" si="60"/>
        <v>28</v>
      </c>
      <c r="L27" s="20">
        <f t="shared" si="61"/>
        <v>4890.2000000000007</v>
      </c>
    </row>
    <row r="28" spans="1:12" s="4" customFormat="1" x14ac:dyDescent="0.25">
      <c r="A28" s="15">
        <v>24</v>
      </c>
      <c r="B28" s="16" t="s">
        <v>64</v>
      </c>
      <c r="C28" s="17" t="s">
        <v>20</v>
      </c>
      <c r="D28" s="18">
        <v>37.450000000000003</v>
      </c>
      <c r="E28" s="19">
        <v>263</v>
      </c>
      <c r="F28" s="20">
        <f t="shared" si="0"/>
        <v>9849.35</v>
      </c>
      <c r="G28" s="19"/>
      <c r="H28" s="20">
        <f t="shared" si="1"/>
        <v>0</v>
      </c>
      <c r="I28" s="19"/>
      <c r="J28" s="20">
        <f t="shared" si="59"/>
        <v>0</v>
      </c>
      <c r="K28" s="19">
        <f t="shared" ref="K28" si="62">E28+G28-I28</f>
        <v>263</v>
      </c>
      <c r="L28" s="20">
        <f t="shared" ref="L28" si="63">F28+H28-J28</f>
        <v>9849.35</v>
      </c>
    </row>
    <row r="29" spans="1:12" s="4" customFormat="1" x14ac:dyDescent="0.25">
      <c r="A29" s="15">
        <v>25</v>
      </c>
      <c r="B29" s="16" t="s">
        <v>18</v>
      </c>
      <c r="C29" s="17" t="s">
        <v>34</v>
      </c>
      <c r="D29" s="18">
        <v>22.47</v>
      </c>
      <c r="E29" s="19">
        <v>580</v>
      </c>
      <c r="F29" s="20">
        <f t="shared" si="0"/>
        <v>13032.599999999999</v>
      </c>
      <c r="G29" s="19">
        <v>480</v>
      </c>
      <c r="H29" s="20">
        <f t="shared" si="1"/>
        <v>10785.599999999999</v>
      </c>
      <c r="I29" s="19">
        <v>240</v>
      </c>
      <c r="J29" s="20">
        <f t="shared" ref="J29" si="64">I29*D29</f>
        <v>5392.7999999999993</v>
      </c>
      <c r="K29" s="19">
        <f t="shared" ref="K29" si="65">E29+G29-I29</f>
        <v>820</v>
      </c>
      <c r="L29" s="20">
        <f t="shared" ref="L29" si="66">F29+H29-J29</f>
        <v>18425.399999999998</v>
      </c>
    </row>
    <row r="30" spans="1:12" s="4" customFormat="1" x14ac:dyDescent="0.25">
      <c r="A30" s="15">
        <v>26</v>
      </c>
      <c r="B30" s="16" t="s">
        <v>43</v>
      </c>
      <c r="C30" s="17" t="s">
        <v>34</v>
      </c>
      <c r="D30" s="18">
        <v>87.74</v>
      </c>
      <c r="E30" s="19">
        <v>1010</v>
      </c>
      <c r="F30" s="22">
        <f t="shared" si="0"/>
        <v>88617.4</v>
      </c>
      <c r="G30" s="19">
        <v>1000</v>
      </c>
      <c r="H30" s="20">
        <f t="shared" si="1"/>
        <v>87740</v>
      </c>
      <c r="I30" s="19">
        <f>240+50+300+30+100+100</f>
        <v>820</v>
      </c>
      <c r="J30" s="20">
        <f t="shared" ref="J30" si="67">I30*D30</f>
        <v>71946.8</v>
      </c>
      <c r="K30" s="19">
        <f t="shared" ref="K30" si="68">E30+G30-I30</f>
        <v>1190</v>
      </c>
      <c r="L30" s="20">
        <f t="shared" ref="L30" si="69">F30+H30-J30</f>
        <v>104410.59999999999</v>
      </c>
    </row>
    <row r="31" spans="1:12" s="4" customFormat="1" x14ac:dyDescent="0.25">
      <c r="A31" s="15">
        <v>27</v>
      </c>
      <c r="B31" s="16" t="s">
        <v>50</v>
      </c>
      <c r="C31" s="17" t="s">
        <v>34</v>
      </c>
      <c r="D31" s="18">
        <v>133.75</v>
      </c>
      <c r="E31" s="19">
        <v>620</v>
      </c>
      <c r="F31" s="22">
        <f t="shared" si="0"/>
        <v>82925</v>
      </c>
      <c r="G31" s="19">
        <v>1040</v>
      </c>
      <c r="H31" s="20">
        <f t="shared" si="1"/>
        <v>139100</v>
      </c>
      <c r="I31" s="19">
        <f>20+100</f>
        <v>120</v>
      </c>
      <c r="J31" s="20">
        <f t="shared" ref="J31" si="70">I31*D31</f>
        <v>16050</v>
      </c>
      <c r="K31" s="19">
        <f t="shared" ref="K31" si="71">E31+G31-I31</f>
        <v>1540</v>
      </c>
      <c r="L31" s="20">
        <f t="shared" ref="L31" si="72">F31+H31-J31</f>
        <v>205975</v>
      </c>
    </row>
    <row r="32" spans="1:12" s="4" customFormat="1" x14ac:dyDescent="0.25">
      <c r="A32" s="15">
        <v>28</v>
      </c>
      <c r="B32" s="16" t="s">
        <v>80</v>
      </c>
      <c r="C32" s="17" t="s">
        <v>34</v>
      </c>
      <c r="D32" s="18">
        <v>24.61</v>
      </c>
      <c r="E32" s="19">
        <v>600</v>
      </c>
      <c r="F32" s="22">
        <f t="shared" si="0"/>
        <v>14766</v>
      </c>
      <c r="G32" s="19">
        <v>1000</v>
      </c>
      <c r="H32" s="20">
        <f t="shared" si="1"/>
        <v>24610</v>
      </c>
      <c r="I32" s="19"/>
      <c r="J32" s="20">
        <f t="shared" ref="J32" si="73">I32*D32</f>
        <v>0</v>
      </c>
      <c r="K32" s="19">
        <f t="shared" ref="K32" si="74">E32+G32-I32</f>
        <v>1600</v>
      </c>
      <c r="L32" s="20">
        <f t="shared" ref="L32" si="75">F32+H32-J32</f>
        <v>39376</v>
      </c>
    </row>
    <row r="33" spans="1:12" s="4" customFormat="1" x14ac:dyDescent="0.25">
      <c r="A33" s="15">
        <v>29</v>
      </c>
      <c r="B33" s="16" t="s">
        <v>21</v>
      </c>
      <c r="C33" s="17" t="s">
        <v>22</v>
      </c>
      <c r="D33" s="18">
        <v>74.900000000000006</v>
      </c>
      <c r="E33" s="19">
        <v>243</v>
      </c>
      <c r="F33" s="22">
        <f t="shared" si="0"/>
        <v>18200.7</v>
      </c>
      <c r="G33" s="19"/>
      <c r="H33" s="20">
        <f t="shared" si="1"/>
        <v>0</v>
      </c>
      <c r="I33" s="19">
        <f>20+5+5+3+10</f>
        <v>43</v>
      </c>
      <c r="J33" s="20">
        <f t="shared" ref="J33" si="76">I33*D33</f>
        <v>3220.7000000000003</v>
      </c>
      <c r="K33" s="19">
        <f t="shared" ref="K33" si="77">E33+G33-I33</f>
        <v>200</v>
      </c>
      <c r="L33" s="20">
        <f t="shared" ref="L33" si="78">F33+H33-J33</f>
        <v>14980</v>
      </c>
    </row>
    <row r="34" spans="1:12" s="4" customFormat="1" x14ac:dyDescent="0.25">
      <c r="A34" s="15">
        <v>30</v>
      </c>
      <c r="B34" s="16" t="s">
        <v>79</v>
      </c>
      <c r="C34" s="17" t="s">
        <v>22</v>
      </c>
      <c r="D34" s="18">
        <v>68.48</v>
      </c>
      <c r="E34" s="19">
        <v>13</v>
      </c>
      <c r="F34" s="22">
        <f t="shared" si="0"/>
        <v>890.24</v>
      </c>
      <c r="G34" s="19">
        <f>48+96</f>
        <v>144</v>
      </c>
      <c r="H34" s="20">
        <f t="shared" si="1"/>
        <v>9861.1200000000008</v>
      </c>
      <c r="I34" s="19">
        <f>10+24+1+10</f>
        <v>45</v>
      </c>
      <c r="J34" s="20">
        <f t="shared" ref="J34" si="79">I34*D34</f>
        <v>3081.6000000000004</v>
      </c>
      <c r="K34" s="19">
        <f t="shared" ref="K34" si="80">E34+G34-I34</f>
        <v>112</v>
      </c>
      <c r="L34" s="20">
        <f t="shared" ref="L34" si="81">F34+H34-J34</f>
        <v>7669.76</v>
      </c>
    </row>
    <row r="35" spans="1:12" s="4" customFormat="1" x14ac:dyDescent="0.25">
      <c r="A35" s="15">
        <v>31</v>
      </c>
      <c r="B35" s="16" t="s">
        <v>26</v>
      </c>
      <c r="C35" s="17" t="s">
        <v>22</v>
      </c>
      <c r="D35" s="18">
        <v>53.5</v>
      </c>
      <c r="E35" s="19">
        <v>25</v>
      </c>
      <c r="F35" s="22">
        <f t="shared" si="0"/>
        <v>1337.5</v>
      </c>
      <c r="G35" s="19">
        <v>48</v>
      </c>
      <c r="H35" s="20">
        <f t="shared" si="1"/>
        <v>2568</v>
      </c>
      <c r="I35" s="19">
        <v>3</v>
      </c>
      <c r="J35" s="20">
        <f t="shared" ref="J35" si="82">I35*D35</f>
        <v>160.5</v>
      </c>
      <c r="K35" s="19">
        <f t="shared" ref="K35" si="83">E35+G35-I35</f>
        <v>70</v>
      </c>
      <c r="L35" s="20">
        <f t="shared" ref="L35" si="84">F35+H35-J35</f>
        <v>3745</v>
      </c>
    </row>
    <row r="36" spans="1:12" s="4" customFormat="1" x14ac:dyDescent="0.25">
      <c r="A36" s="15">
        <v>32</v>
      </c>
      <c r="B36" s="16" t="s">
        <v>60</v>
      </c>
      <c r="C36" s="17" t="s">
        <v>34</v>
      </c>
      <c r="D36" s="18">
        <v>395.9</v>
      </c>
      <c r="E36" s="19">
        <v>50</v>
      </c>
      <c r="F36" s="22">
        <f t="shared" si="0"/>
        <v>19795</v>
      </c>
      <c r="G36" s="19"/>
      <c r="H36" s="20">
        <f t="shared" si="1"/>
        <v>0</v>
      </c>
      <c r="I36" s="19"/>
      <c r="J36" s="20">
        <f t="shared" ref="J36:J37" si="85">I36*D36</f>
        <v>0</v>
      </c>
      <c r="K36" s="19">
        <f t="shared" ref="K36" si="86">E36+G36-I36</f>
        <v>50</v>
      </c>
      <c r="L36" s="20">
        <f t="shared" ref="L36" si="87">F36+H36-J36</f>
        <v>19795</v>
      </c>
    </row>
    <row r="37" spans="1:12" s="4" customFormat="1" x14ac:dyDescent="0.25">
      <c r="A37" s="15">
        <v>33</v>
      </c>
      <c r="B37" s="16" t="s">
        <v>77</v>
      </c>
      <c r="C37" s="17" t="s">
        <v>22</v>
      </c>
      <c r="D37" s="18">
        <v>66.34</v>
      </c>
      <c r="E37" s="19">
        <v>10</v>
      </c>
      <c r="F37" s="22">
        <f t="shared" si="0"/>
        <v>663.40000000000009</v>
      </c>
      <c r="G37" s="19"/>
      <c r="H37" s="20">
        <f t="shared" si="1"/>
        <v>0</v>
      </c>
      <c r="I37" s="19">
        <v>2</v>
      </c>
      <c r="J37" s="20">
        <f t="shared" si="85"/>
        <v>132.68</v>
      </c>
      <c r="K37" s="19">
        <f t="shared" ref="K37" si="88">E37+G37-I37</f>
        <v>8</v>
      </c>
      <c r="L37" s="20">
        <f t="shared" ref="L37" si="89">F37+H37-J37</f>
        <v>530.72</v>
      </c>
    </row>
    <row r="38" spans="1:12" s="4" customFormat="1" x14ac:dyDescent="0.25">
      <c r="A38" s="15">
        <v>34</v>
      </c>
      <c r="B38" s="16" t="s">
        <v>27</v>
      </c>
      <c r="C38" s="17" t="s">
        <v>19</v>
      </c>
      <c r="D38" s="18">
        <v>642</v>
      </c>
      <c r="E38" s="19">
        <v>15</v>
      </c>
      <c r="F38" s="22">
        <f t="shared" si="0"/>
        <v>9630</v>
      </c>
      <c r="G38" s="19"/>
      <c r="H38" s="20">
        <f t="shared" si="1"/>
        <v>0</v>
      </c>
      <c r="I38" s="19"/>
      <c r="J38" s="20">
        <f t="shared" ref="J38" si="90">I38*D38</f>
        <v>0</v>
      </c>
      <c r="K38" s="19">
        <f t="shared" ref="K38" si="91">E38+G38-I38</f>
        <v>15</v>
      </c>
      <c r="L38" s="20">
        <f t="shared" ref="L38" si="92">F38+H38-J38</f>
        <v>9630</v>
      </c>
    </row>
    <row r="39" spans="1:12" s="4" customFormat="1" x14ac:dyDescent="0.25">
      <c r="A39" s="15">
        <v>35</v>
      </c>
      <c r="B39" s="16" t="s">
        <v>51</v>
      </c>
      <c r="C39" s="17" t="s">
        <v>34</v>
      </c>
      <c r="D39" s="18">
        <v>71.760000000000005</v>
      </c>
      <c r="E39" s="19">
        <v>9</v>
      </c>
      <c r="F39" s="22">
        <f t="shared" si="0"/>
        <v>645.84</v>
      </c>
      <c r="G39" s="19"/>
      <c r="H39" s="20">
        <f t="shared" si="1"/>
        <v>0</v>
      </c>
      <c r="I39" s="19">
        <v>9</v>
      </c>
      <c r="J39" s="20">
        <f t="shared" ref="J39:J41" si="93">I39*D39</f>
        <v>645.84</v>
      </c>
      <c r="K39" s="19">
        <f t="shared" ref="K39" si="94">E39+G39-I39</f>
        <v>0</v>
      </c>
      <c r="L39" s="20">
        <f t="shared" ref="L39" si="95">F39+H39-J39</f>
        <v>0</v>
      </c>
    </row>
    <row r="40" spans="1:12" s="4" customFormat="1" x14ac:dyDescent="0.25">
      <c r="A40" s="15"/>
      <c r="B40" s="16" t="s">
        <v>51</v>
      </c>
      <c r="C40" s="17" t="s">
        <v>34</v>
      </c>
      <c r="D40" s="18">
        <v>90.95</v>
      </c>
      <c r="E40" s="19">
        <v>20</v>
      </c>
      <c r="F40" s="22">
        <f t="shared" si="0"/>
        <v>1819</v>
      </c>
      <c r="G40" s="19"/>
      <c r="H40" s="20">
        <f t="shared" si="1"/>
        <v>0</v>
      </c>
      <c r="I40" s="19">
        <v>1</v>
      </c>
      <c r="J40" s="20">
        <f t="shared" ref="J40" si="96">I40*D40</f>
        <v>90.95</v>
      </c>
      <c r="K40" s="19">
        <f t="shared" ref="K40" si="97">E40+G40-I40</f>
        <v>19</v>
      </c>
      <c r="L40" s="20">
        <f t="shared" ref="L40" si="98">F40+H40-J40</f>
        <v>1728.05</v>
      </c>
    </row>
    <row r="41" spans="1:12" s="4" customFormat="1" x14ac:dyDescent="0.25">
      <c r="A41" s="15">
        <v>36</v>
      </c>
      <c r="B41" s="16" t="s">
        <v>68</v>
      </c>
      <c r="C41" s="17" t="s">
        <v>22</v>
      </c>
      <c r="D41" s="18">
        <v>101.65</v>
      </c>
      <c r="E41" s="19">
        <v>55</v>
      </c>
      <c r="F41" s="22">
        <f t="shared" si="0"/>
        <v>5590.75</v>
      </c>
      <c r="G41" s="19"/>
      <c r="H41" s="20">
        <f t="shared" si="1"/>
        <v>0</v>
      </c>
      <c r="I41" s="19"/>
      <c r="J41" s="20">
        <f t="shared" si="93"/>
        <v>0</v>
      </c>
      <c r="K41" s="19">
        <f t="shared" ref="K41" si="99">E41+G41-I41</f>
        <v>55</v>
      </c>
      <c r="L41" s="20">
        <f t="shared" ref="L41" si="100">F41+H41-J41</f>
        <v>5590.75</v>
      </c>
    </row>
    <row r="42" spans="1:12" s="4" customFormat="1" x14ac:dyDescent="0.25">
      <c r="A42" s="15">
        <v>37</v>
      </c>
      <c r="B42" s="16" t="s">
        <v>28</v>
      </c>
      <c r="C42" s="17" t="s">
        <v>22</v>
      </c>
      <c r="D42" s="18">
        <v>181.9</v>
      </c>
      <c r="E42" s="19">
        <v>80</v>
      </c>
      <c r="F42" s="22">
        <f t="shared" si="0"/>
        <v>14552</v>
      </c>
      <c r="G42" s="19"/>
      <c r="H42" s="20">
        <f t="shared" si="1"/>
        <v>0</v>
      </c>
      <c r="I42" s="19">
        <f>2+10+2+10</f>
        <v>24</v>
      </c>
      <c r="J42" s="20">
        <f t="shared" ref="J42:J46" si="101">I42*D42</f>
        <v>4365.6000000000004</v>
      </c>
      <c r="K42" s="19">
        <f t="shared" ref="K42" si="102">E42+G42-I42</f>
        <v>56</v>
      </c>
      <c r="L42" s="20">
        <f t="shared" ref="L42" si="103">F42+H42-J42</f>
        <v>10186.4</v>
      </c>
    </row>
    <row r="43" spans="1:12" s="4" customFormat="1" x14ac:dyDescent="0.25">
      <c r="A43" s="15">
        <v>38</v>
      </c>
      <c r="B43" s="16" t="s">
        <v>71</v>
      </c>
      <c r="C43" s="17" t="s">
        <v>34</v>
      </c>
      <c r="D43" s="18">
        <v>331.7</v>
      </c>
      <c r="E43" s="19">
        <v>20</v>
      </c>
      <c r="F43" s="22">
        <f t="shared" si="0"/>
        <v>6634</v>
      </c>
      <c r="G43" s="19"/>
      <c r="H43" s="20">
        <f t="shared" si="1"/>
        <v>0</v>
      </c>
      <c r="I43" s="19"/>
      <c r="J43" s="20">
        <f t="shared" si="101"/>
        <v>0</v>
      </c>
      <c r="K43" s="19">
        <f t="shared" ref="K43" si="104">E43+G43-I43</f>
        <v>20</v>
      </c>
      <c r="L43" s="20">
        <f t="shared" ref="L43" si="105">F43+H43-J43</f>
        <v>6634</v>
      </c>
    </row>
    <row r="44" spans="1:12" s="4" customFormat="1" x14ac:dyDescent="0.25">
      <c r="A44" s="15">
        <v>39</v>
      </c>
      <c r="B44" s="16" t="s">
        <v>72</v>
      </c>
      <c r="C44" s="17" t="s">
        <v>34</v>
      </c>
      <c r="D44" s="18">
        <v>749</v>
      </c>
      <c r="E44" s="19">
        <v>8</v>
      </c>
      <c r="F44" s="22">
        <f t="shared" si="0"/>
        <v>5992</v>
      </c>
      <c r="G44" s="19"/>
      <c r="H44" s="20">
        <f t="shared" si="1"/>
        <v>0</v>
      </c>
      <c r="I44" s="19">
        <v>4</v>
      </c>
      <c r="J44" s="20">
        <f t="shared" si="101"/>
        <v>2996</v>
      </c>
      <c r="K44" s="19">
        <f t="shared" ref="K44" si="106">E44+G44-I44</f>
        <v>4</v>
      </c>
      <c r="L44" s="20">
        <f t="shared" ref="L44" si="107">F44+H44-J44</f>
        <v>2996</v>
      </c>
    </row>
    <row r="45" spans="1:12" s="4" customFormat="1" ht="60" x14ac:dyDescent="0.25">
      <c r="A45" s="32">
        <v>40</v>
      </c>
      <c r="B45" s="16" t="s">
        <v>73</v>
      </c>
      <c r="C45" s="23" t="s">
        <v>24</v>
      </c>
      <c r="D45" s="33">
        <v>22.47</v>
      </c>
      <c r="E45" s="34">
        <v>8</v>
      </c>
      <c r="F45" s="26">
        <f t="shared" si="0"/>
        <v>179.76</v>
      </c>
      <c r="G45" s="25"/>
      <c r="H45" s="27">
        <f t="shared" si="1"/>
        <v>0</v>
      </c>
      <c r="I45" s="25">
        <v>4</v>
      </c>
      <c r="J45" s="27">
        <f t="shared" si="101"/>
        <v>89.88</v>
      </c>
      <c r="K45" s="25">
        <f t="shared" ref="K45" si="108">E45+G45-I45</f>
        <v>4</v>
      </c>
      <c r="L45" s="27">
        <f t="shared" ref="L45" si="109">F45+H45-J45</f>
        <v>89.88</v>
      </c>
    </row>
    <row r="46" spans="1:12" s="4" customFormat="1" x14ac:dyDescent="0.25">
      <c r="A46" s="15">
        <v>41</v>
      </c>
      <c r="B46" s="16" t="s">
        <v>78</v>
      </c>
      <c r="C46" s="23" t="s">
        <v>22</v>
      </c>
      <c r="D46" s="33">
        <v>1208.03</v>
      </c>
      <c r="E46" s="32">
        <v>5</v>
      </c>
      <c r="F46" s="26">
        <f t="shared" si="0"/>
        <v>6040.15</v>
      </c>
      <c r="G46" s="25"/>
      <c r="H46" s="27">
        <f t="shared" si="1"/>
        <v>0</v>
      </c>
      <c r="I46" s="25">
        <v>1</v>
      </c>
      <c r="J46" s="27">
        <f t="shared" si="101"/>
        <v>1208.03</v>
      </c>
      <c r="K46" s="25">
        <f t="shared" ref="K46" si="110">E46+G46-I46</f>
        <v>4</v>
      </c>
      <c r="L46" s="27">
        <f t="shared" ref="L46" si="111">F46+H46-J46</f>
        <v>4832.12</v>
      </c>
    </row>
    <row r="47" spans="1:12" s="4" customFormat="1" x14ac:dyDescent="0.25">
      <c r="A47" s="15">
        <v>42</v>
      </c>
      <c r="B47" s="16" t="s">
        <v>57</v>
      </c>
      <c r="C47" s="17" t="s">
        <v>22</v>
      </c>
      <c r="D47" s="18">
        <v>100.49</v>
      </c>
      <c r="E47" s="19">
        <v>58</v>
      </c>
      <c r="F47" s="22">
        <f t="shared" si="0"/>
        <v>5828.42</v>
      </c>
      <c r="G47" s="19"/>
      <c r="H47" s="20">
        <f t="shared" si="1"/>
        <v>0</v>
      </c>
      <c r="I47" s="19">
        <v>20</v>
      </c>
      <c r="J47" s="20">
        <f t="shared" ref="J47" si="112">I47*D47</f>
        <v>2009.8</v>
      </c>
      <c r="K47" s="19">
        <f t="shared" ref="K47" si="113">E47+G47-I47</f>
        <v>38</v>
      </c>
      <c r="L47" s="20">
        <f t="shared" ref="L47" si="114">F47+H47-J47</f>
        <v>3818.62</v>
      </c>
    </row>
    <row r="48" spans="1:12" s="4" customFormat="1" ht="16.5" customHeight="1" x14ac:dyDescent="0.25">
      <c r="A48" s="32">
        <v>43</v>
      </c>
      <c r="B48" s="16" t="s">
        <v>46</v>
      </c>
      <c r="C48" s="17" t="s">
        <v>34</v>
      </c>
      <c r="D48" s="18">
        <v>293.18</v>
      </c>
      <c r="E48" s="19">
        <v>100</v>
      </c>
      <c r="F48" s="22">
        <f t="shared" si="0"/>
        <v>29318</v>
      </c>
      <c r="G48" s="19"/>
      <c r="H48" s="20">
        <f t="shared" si="1"/>
        <v>0</v>
      </c>
      <c r="I48" s="19">
        <v>30</v>
      </c>
      <c r="J48" s="20">
        <f t="shared" ref="J48" si="115">I48*D48</f>
        <v>8795.4</v>
      </c>
      <c r="K48" s="19">
        <f t="shared" ref="K48" si="116">E48+G48-I48</f>
        <v>70</v>
      </c>
      <c r="L48" s="20">
        <f t="shared" ref="L48" si="117">F48+H48-J48</f>
        <v>20522.599999999999</v>
      </c>
    </row>
    <row r="49" spans="1:12" s="4" customFormat="1" x14ac:dyDescent="0.25">
      <c r="A49" s="15">
        <v>44</v>
      </c>
      <c r="B49" s="16" t="s">
        <v>30</v>
      </c>
      <c r="C49" s="17" t="s">
        <v>22</v>
      </c>
      <c r="D49" s="18">
        <v>181.9</v>
      </c>
      <c r="E49" s="19">
        <v>80</v>
      </c>
      <c r="F49" s="22">
        <f>E49*D49</f>
        <v>14552</v>
      </c>
      <c r="G49" s="19">
        <v>90</v>
      </c>
      <c r="H49" s="20">
        <f t="shared" ref="H49:H53" si="118">G49*D49</f>
        <v>16371</v>
      </c>
      <c r="I49" s="19">
        <f>20+5+10+10</f>
        <v>45</v>
      </c>
      <c r="J49" s="20">
        <f t="shared" ref="J49" si="119">I49*D49</f>
        <v>8185.5</v>
      </c>
      <c r="K49" s="19">
        <f t="shared" ref="K49" si="120">E49+G49-I49</f>
        <v>125</v>
      </c>
      <c r="L49" s="20">
        <f>F49+H49-J49</f>
        <v>22737.5</v>
      </c>
    </row>
    <row r="50" spans="1:12" s="4" customFormat="1" x14ac:dyDescent="0.25">
      <c r="A50" s="15">
        <v>45</v>
      </c>
      <c r="B50" s="16" t="s">
        <v>58</v>
      </c>
      <c r="C50" s="17" t="s">
        <v>34</v>
      </c>
      <c r="D50" s="18">
        <v>53.5</v>
      </c>
      <c r="E50" s="19">
        <v>285</v>
      </c>
      <c r="F50" s="22">
        <f>E50*D50</f>
        <v>15247.5</v>
      </c>
      <c r="G50" s="19"/>
      <c r="H50" s="20">
        <f t="shared" si="118"/>
        <v>0</v>
      </c>
      <c r="I50" s="19">
        <f>10+40</f>
        <v>50</v>
      </c>
      <c r="J50" s="20">
        <f t="shared" ref="J50" si="121">I50*D50</f>
        <v>2675</v>
      </c>
      <c r="K50" s="19">
        <f t="shared" ref="K50" si="122">E50+G50-I50</f>
        <v>235</v>
      </c>
      <c r="L50" s="20">
        <f>F50+H50-J50</f>
        <v>12572.5</v>
      </c>
    </row>
    <row r="51" spans="1:12" s="4" customFormat="1" x14ac:dyDescent="0.25">
      <c r="A51" s="32">
        <v>46</v>
      </c>
      <c r="B51" s="16" t="s">
        <v>54</v>
      </c>
      <c r="C51" s="17" t="s">
        <v>24</v>
      </c>
      <c r="D51" s="18">
        <v>3.96</v>
      </c>
      <c r="E51" s="19">
        <v>800</v>
      </c>
      <c r="F51" s="22">
        <f t="shared" si="0"/>
        <v>3168</v>
      </c>
      <c r="G51" s="19"/>
      <c r="H51" s="20">
        <f t="shared" si="118"/>
        <v>0</v>
      </c>
      <c r="I51" s="19">
        <v>100</v>
      </c>
      <c r="J51" s="20">
        <f t="shared" ref="J51" si="123">I51*D51</f>
        <v>396</v>
      </c>
      <c r="K51" s="19">
        <f t="shared" ref="K51" si="124">E51+G51-I51</f>
        <v>700</v>
      </c>
      <c r="L51" s="20">
        <f t="shared" ref="L51" si="125">F51+H51-J51</f>
        <v>2772</v>
      </c>
    </row>
    <row r="52" spans="1:12" s="4" customFormat="1" x14ac:dyDescent="0.25">
      <c r="A52" s="15">
        <v>47</v>
      </c>
      <c r="B52" s="16" t="s">
        <v>74</v>
      </c>
      <c r="C52" s="17" t="s">
        <v>24</v>
      </c>
      <c r="D52" s="18">
        <v>2.14</v>
      </c>
      <c r="E52" s="19">
        <v>3300</v>
      </c>
      <c r="F52" s="22">
        <f t="shared" si="0"/>
        <v>7062</v>
      </c>
      <c r="G52" s="19"/>
      <c r="H52" s="20">
        <f t="shared" si="118"/>
        <v>0</v>
      </c>
      <c r="I52" s="19">
        <f>200+100</f>
        <v>300</v>
      </c>
      <c r="J52" s="20">
        <f t="shared" ref="J52" si="126">I52*D52</f>
        <v>642</v>
      </c>
      <c r="K52" s="19">
        <f t="shared" ref="K52" si="127">E52+G52-I52</f>
        <v>3000</v>
      </c>
      <c r="L52" s="20">
        <f t="shared" ref="L52" si="128">F52+H52-J52</f>
        <v>6420</v>
      </c>
    </row>
    <row r="53" spans="1:12" s="4" customFormat="1" x14ac:dyDescent="0.25">
      <c r="A53" s="15">
        <v>48</v>
      </c>
      <c r="B53" s="16" t="s">
        <v>44</v>
      </c>
      <c r="C53" s="17" t="s">
        <v>24</v>
      </c>
      <c r="D53" s="18">
        <v>2.14</v>
      </c>
      <c r="E53" s="19">
        <v>2000</v>
      </c>
      <c r="F53" s="22">
        <f t="shared" si="0"/>
        <v>4280</v>
      </c>
      <c r="G53" s="19">
        <f>3600+3600</f>
        <v>7200</v>
      </c>
      <c r="H53" s="20">
        <f t="shared" si="118"/>
        <v>15408</v>
      </c>
      <c r="I53" s="19">
        <f>200+1200+200+200+100+200+1200+100</f>
        <v>3400</v>
      </c>
      <c r="J53" s="20">
        <f t="shared" ref="J53" si="129">I53*D53</f>
        <v>7276</v>
      </c>
      <c r="K53" s="19">
        <f t="shared" ref="K53" si="130">E53+G53-I53</f>
        <v>5800</v>
      </c>
      <c r="L53" s="20">
        <f t="shared" ref="L53" si="131">F53+H53-J53</f>
        <v>12412</v>
      </c>
    </row>
    <row r="54" spans="1:12" s="4" customFormat="1" x14ac:dyDescent="0.25">
      <c r="A54" s="32">
        <v>49</v>
      </c>
      <c r="B54" s="16" t="s">
        <v>25</v>
      </c>
      <c r="C54" s="17" t="s">
        <v>24</v>
      </c>
      <c r="D54" s="18">
        <v>3.21</v>
      </c>
      <c r="E54" s="19">
        <v>4300</v>
      </c>
      <c r="F54" s="22">
        <f t="shared" si="0"/>
        <v>13803</v>
      </c>
      <c r="G54" s="19">
        <f>3000+3000</f>
        <v>6000</v>
      </c>
      <c r="H54" s="20">
        <f t="shared" si="1"/>
        <v>19260</v>
      </c>
      <c r="I54" s="19">
        <f>1000+200+200+50+1000+1000</f>
        <v>3450</v>
      </c>
      <c r="J54" s="20">
        <f t="shared" ref="J54" si="132">I54*D54</f>
        <v>11074.5</v>
      </c>
      <c r="K54" s="19">
        <f t="shared" ref="K54" si="133">E54+G54-I54</f>
        <v>6850</v>
      </c>
      <c r="L54" s="20">
        <f t="shared" ref="L54" si="134">F54+H54-J54</f>
        <v>21988.5</v>
      </c>
    </row>
    <row r="55" spans="1:12" s="4" customFormat="1" x14ac:dyDescent="0.25">
      <c r="A55" s="15">
        <v>50</v>
      </c>
      <c r="B55" s="16" t="s">
        <v>37</v>
      </c>
      <c r="C55" s="17" t="s">
        <v>24</v>
      </c>
      <c r="D55" s="18">
        <v>4.28</v>
      </c>
      <c r="E55" s="19">
        <v>3300</v>
      </c>
      <c r="F55" s="22">
        <f t="shared" si="0"/>
        <v>14124</v>
      </c>
      <c r="G55" s="19">
        <v>2100</v>
      </c>
      <c r="H55" s="20">
        <f t="shared" si="1"/>
        <v>8988</v>
      </c>
      <c r="I55" s="19">
        <f>800+200+200+800+800</f>
        <v>2800</v>
      </c>
      <c r="J55" s="20">
        <f t="shared" ref="J55" si="135">I55*D55</f>
        <v>11984</v>
      </c>
      <c r="K55" s="19">
        <f t="shared" ref="K55" si="136">E55+G55-I55</f>
        <v>2600</v>
      </c>
      <c r="L55" s="20">
        <f t="shared" ref="L55" si="137">F55+H55-J55</f>
        <v>11128</v>
      </c>
    </row>
    <row r="56" spans="1:12" s="4" customFormat="1" x14ac:dyDescent="0.25">
      <c r="A56" s="15">
        <v>51</v>
      </c>
      <c r="B56" s="16" t="s">
        <v>38</v>
      </c>
      <c r="C56" s="17" t="s">
        <v>24</v>
      </c>
      <c r="D56" s="18">
        <v>18.190000000000001</v>
      </c>
      <c r="E56" s="19">
        <v>439</v>
      </c>
      <c r="F56" s="22">
        <f t="shared" si="0"/>
        <v>7985.4100000000008</v>
      </c>
      <c r="G56" s="19"/>
      <c r="H56" s="20">
        <f t="shared" si="1"/>
        <v>0</v>
      </c>
      <c r="I56" s="19">
        <f>50+50+10+3+10</f>
        <v>123</v>
      </c>
      <c r="J56" s="20">
        <f t="shared" ref="J56" si="138">I56*D56</f>
        <v>2237.3700000000003</v>
      </c>
      <c r="K56" s="19">
        <f t="shared" ref="K56" si="139">E56+G56-I56</f>
        <v>316</v>
      </c>
      <c r="L56" s="20">
        <f t="shared" ref="L56" si="140">F56+H56-J56</f>
        <v>5748.0400000000009</v>
      </c>
    </row>
    <row r="57" spans="1:12" s="4" customFormat="1" ht="30" x14ac:dyDescent="0.25">
      <c r="A57" s="32">
        <v>52</v>
      </c>
      <c r="B57" s="16" t="s">
        <v>39</v>
      </c>
      <c r="C57" s="23" t="s">
        <v>24</v>
      </c>
      <c r="D57" s="24">
        <v>112.35</v>
      </c>
      <c r="E57" s="25">
        <v>292</v>
      </c>
      <c r="F57" s="26">
        <f t="shared" si="0"/>
        <v>32806.199999999997</v>
      </c>
      <c r="G57" s="25"/>
      <c r="H57" s="27">
        <f t="shared" si="1"/>
        <v>0</v>
      </c>
      <c r="I57" s="25">
        <f>30+3+90+30+30</f>
        <v>183</v>
      </c>
      <c r="J57" s="27">
        <f t="shared" ref="J57" si="141">I57*D57</f>
        <v>20560.05</v>
      </c>
      <c r="K57" s="25">
        <f t="shared" ref="K57" si="142">E57+G57-I57</f>
        <v>109</v>
      </c>
      <c r="L57" s="27">
        <f t="shared" ref="L57" si="143">F57+H57-J57</f>
        <v>12246.149999999998</v>
      </c>
    </row>
    <row r="58" spans="1:12" s="4" customFormat="1" ht="29.25" customHeight="1" x14ac:dyDescent="0.25">
      <c r="A58" s="15">
        <v>53</v>
      </c>
      <c r="B58" s="16" t="s">
        <v>35</v>
      </c>
      <c r="C58" s="23" t="s">
        <v>24</v>
      </c>
      <c r="D58" s="24">
        <v>18.73</v>
      </c>
      <c r="E58" s="25">
        <v>100</v>
      </c>
      <c r="F58" s="26">
        <f t="shared" si="0"/>
        <v>1873</v>
      </c>
      <c r="G58" s="25"/>
      <c r="H58" s="27">
        <f t="shared" si="1"/>
        <v>0</v>
      </c>
      <c r="I58" s="25"/>
      <c r="J58" s="27">
        <f t="shared" ref="J58:J68" si="144">I58*D58</f>
        <v>0</v>
      </c>
      <c r="K58" s="25">
        <f t="shared" ref="K58" si="145">E58+G58-I58</f>
        <v>100</v>
      </c>
      <c r="L58" s="27">
        <f t="shared" ref="L58" si="146">F58+H58-J58</f>
        <v>1873</v>
      </c>
    </row>
    <row r="59" spans="1:12" s="4" customFormat="1" ht="29.25" customHeight="1" x14ac:dyDescent="0.25">
      <c r="A59" s="15">
        <v>54</v>
      </c>
      <c r="B59" s="16" t="s">
        <v>35</v>
      </c>
      <c r="C59" s="23" t="s">
        <v>24</v>
      </c>
      <c r="D59" s="24">
        <v>16.05</v>
      </c>
      <c r="E59" s="25">
        <v>500</v>
      </c>
      <c r="F59" s="26">
        <f t="shared" si="0"/>
        <v>8025</v>
      </c>
      <c r="G59" s="25"/>
      <c r="H59" s="27">
        <f t="shared" si="1"/>
        <v>0</v>
      </c>
      <c r="I59" s="25"/>
      <c r="J59" s="27">
        <f t="shared" si="144"/>
        <v>0</v>
      </c>
      <c r="K59" s="25">
        <f t="shared" ref="K59" si="147">E59+G59-I59</f>
        <v>500</v>
      </c>
      <c r="L59" s="27">
        <f t="shared" ref="L59" si="148">F59+H59-J59</f>
        <v>8025</v>
      </c>
    </row>
    <row r="60" spans="1:12" s="4" customFormat="1" ht="29.25" customHeight="1" x14ac:dyDescent="0.25">
      <c r="A60" s="32">
        <v>55</v>
      </c>
      <c r="B60" s="16" t="s">
        <v>61</v>
      </c>
      <c r="C60" s="23" t="s">
        <v>24</v>
      </c>
      <c r="D60" s="24">
        <v>16.05</v>
      </c>
      <c r="E60" s="25">
        <v>680</v>
      </c>
      <c r="F60" s="26">
        <f t="shared" si="0"/>
        <v>10914</v>
      </c>
      <c r="G60" s="25"/>
      <c r="H60" s="27">
        <f t="shared" si="1"/>
        <v>0</v>
      </c>
      <c r="I60" s="25">
        <f>200+80+100</f>
        <v>380</v>
      </c>
      <c r="J60" s="27">
        <f t="shared" ref="J60" si="149">I60*D60</f>
        <v>6099</v>
      </c>
      <c r="K60" s="25">
        <f t="shared" ref="K60" si="150">E60+G60-I60</f>
        <v>300</v>
      </c>
      <c r="L60" s="27">
        <f t="shared" ref="L60" si="151">F60+H60-J60</f>
        <v>4815</v>
      </c>
    </row>
    <row r="61" spans="1:12" s="4" customFormat="1" ht="29.25" customHeight="1" x14ac:dyDescent="0.25">
      <c r="A61" s="15">
        <v>56</v>
      </c>
      <c r="B61" s="16" t="s">
        <v>36</v>
      </c>
      <c r="C61" s="23" t="s">
        <v>24</v>
      </c>
      <c r="D61" s="24">
        <v>16.05</v>
      </c>
      <c r="E61" s="25">
        <v>300</v>
      </c>
      <c r="F61" s="26">
        <f>E61*D61</f>
        <v>4815</v>
      </c>
      <c r="G61" s="25">
        <v>1500</v>
      </c>
      <c r="H61" s="27">
        <f t="shared" si="1"/>
        <v>24075</v>
      </c>
      <c r="I61" s="25">
        <f>100+100+100</f>
        <v>300</v>
      </c>
      <c r="J61" s="27">
        <f t="shared" ref="J61" si="152">I61*D61</f>
        <v>4815</v>
      </c>
      <c r="K61" s="25">
        <f t="shared" ref="K61" si="153">E61+G61-I61</f>
        <v>1500</v>
      </c>
      <c r="L61" s="27">
        <f t="shared" ref="L61" si="154">F61+H61-J61</f>
        <v>24075</v>
      </c>
    </row>
    <row r="62" spans="1:12" s="4" customFormat="1" ht="28.5" customHeight="1" x14ac:dyDescent="0.25">
      <c r="A62" s="15">
        <v>57</v>
      </c>
      <c r="B62" s="16" t="s">
        <v>47</v>
      </c>
      <c r="C62" s="23" t="s">
        <v>24</v>
      </c>
      <c r="D62" s="24">
        <v>16.05</v>
      </c>
      <c r="E62" s="25">
        <v>1200</v>
      </c>
      <c r="F62" s="26">
        <f t="shared" si="0"/>
        <v>19260</v>
      </c>
      <c r="G62" s="25"/>
      <c r="H62" s="27">
        <f t="shared" si="1"/>
        <v>0</v>
      </c>
      <c r="I62" s="25"/>
      <c r="J62" s="27">
        <f t="shared" ref="J62" si="155">I62*D62</f>
        <v>0</v>
      </c>
      <c r="K62" s="25">
        <f t="shared" ref="K62" si="156">E62+G62-I62</f>
        <v>1200</v>
      </c>
      <c r="L62" s="27">
        <f t="shared" ref="L62" si="157">F62+H62-J62</f>
        <v>19260</v>
      </c>
    </row>
    <row r="63" spans="1:12" s="4" customFormat="1" ht="27.75" customHeight="1" x14ac:dyDescent="0.25">
      <c r="A63" s="32">
        <v>58</v>
      </c>
      <c r="B63" s="16" t="s">
        <v>69</v>
      </c>
      <c r="C63" s="23" t="s">
        <v>24</v>
      </c>
      <c r="D63" s="24">
        <v>16.05</v>
      </c>
      <c r="E63" s="25">
        <v>1000</v>
      </c>
      <c r="F63" s="26">
        <f t="shared" si="0"/>
        <v>16050</v>
      </c>
      <c r="G63" s="25"/>
      <c r="H63" s="27">
        <f t="shared" si="1"/>
        <v>0</v>
      </c>
      <c r="I63" s="25"/>
      <c r="J63" s="27">
        <f t="shared" ref="J63" si="158">I63*D63</f>
        <v>0</v>
      </c>
      <c r="K63" s="25">
        <f t="shared" ref="K63" si="159">E63+G63-I63</f>
        <v>1000</v>
      </c>
      <c r="L63" s="27">
        <f t="shared" ref="L63" si="160">F63+H63-J63</f>
        <v>16050</v>
      </c>
    </row>
    <row r="64" spans="1:12" s="4" customFormat="1" ht="45" x14ac:dyDescent="0.25">
      <c r="A64" s="15">
        <v>59</v>
      </c>
      <c r="B64" s="16" t="s">
        <v>52</v>
      </c>
      <c r="C64" s="23" t="s">
        <v>24</v>
      </c>
      <c r="D64" s="24">
        <v>20.059999999999999</v>
      </c>
      <c r="E64" s="25">
        <v>300</v>
      </c>
      <c r="F64" s="26">
        <f t="shared" si="0"/>
        <v>6018</v>
      </c>
      <c r="G64" s="25"/>
      <c r="H64" s="27">
        <f t="shared" si="1"/>
        <v>0</v>
      </c>
      <c r="I64" s="25">
        <f>150+100</f>
        <v>250</v>
      </c>
      <c r="J64" s="27">
        <f t="shared" ref="J64:J65" si="161">I64*D64</f>
        <v>5015</v>
      </c>
      <c r="K64" s="25">
        <f t="shared" ref="K64" si="162">E64+G64-I64</f>
        <v>50</v>
      </c>
      <c r="L64" s="27">
        <f t="shared" ref="L64" si="163">F64+H64-J64</f>
        <v>1003</v>
      </c>
    </row>
    <row r="65" spans="1:12" s="4" customFormat="1" x14ac:dyDescent="0.25">
      <c r="A65" s="15">
        <v>60</v>
      </c>
      <c r="B65" s="16" t="s">
        <v>70</v>
      </c>
      <c r="C65" s="17" t="s">
        <v>24</v>
      </c>
      <c r="D65" s="24">
        <v>10.51</v>
      </c>
      <c r="E65" s="25">
        <v>400</v>
      </c>
      <c r="F65" s="26">
        <f t="shared" si="0"/>
        <v>4204</v>
      </c>
      <c r="G65" s="25"/>
      <c r="H65" s="27">
        <f t="shared" si="1"/>
        <v>0</v>
      </c>
      <c r="I65" s="25"/>
      <c r="J65" s="27">
        <f t="shared" si="161"/>
        <v>0</v>
      </c>
      <c r="K65" s="25">
        <f t="shared" ref="K65" si="164">E65+G65-I65</f>
        <v>400</v>
      </c>
      <c r="L65" s="27">
        <f t="shared" ref="L65" si="165">F65+H65-J65</f>
        <v>4204</v>
      </c>
    </row>
    <row r="66" spans="1:12" s="4" customFormat="1" ht="17.25" customHeight="1" x14ac:dyDescent="0.25">
      <c r="A66" s="32">
        <v>61</v>
      </c>
      <c r="B66" s="16" t="s">
        <v>45</v>
      </c>
      <c r="C66" s="17" t="s">
        <v>24</v>
      </c>
      <c r="D66" s="24">
        <v>7.49</v>
      </c>
      <c r="E66" s="25">
        <v>870</v>
      </c>
      <c r="F66" s="26">
        <f t="shared" si="0"/>
        <v>6516.3</v>
      </c>
      <c r="G66" s="25"/>
      <c r="H66" s="27">
        <f t="shared" si="1"/>
        <v>0</v>
      </c>
      <c r="I66" s="25">
        <f>50+20+340</f>
        <v>410</v>
      </c>
      <c r="J66" s="27">
        <f t="shared" ref="J66" si="166">I66*D66</f>
        <v>3070.9</v>
      </c>
      <c r="K66" s="25">
        <f t="shared" ref="K66" si="167">E66+G66-I66</f>
        <v>460</v>
      </c>
      <c r="L66" s="27">
        <f t="shared" ref="L66" si="168">F66+H66-J66</f>
        <v>3445.4</v>
      </c>
    </row>
    <row r="67" spans="1:12" s="4" customFormat="1" ht="18.75" customHeight="1" x14ac:dyDescent="0.25">
      <c r="A67" s="15">
        <v>62</v>
      </c>
      <c r="B67" s="16" t="s">
        <v>40</v>
      </c>
      <c r="C67" s="17" t="s">
        <v>24</v>
      </c>
      <c r="D67" s="24">
        <v>11.77</v>
      </c>
      <c r="E67" s="25">
        <v>1360</v>
      </c>
      <c r="F67" s="26">
        <f t="shared" si="0"/>
        <v>16007.199999999999</v>
      </c>
      <c r="G67" s="25"/>
      <c r="H67" s="27">
        <f t="shared" si="1"/>
        <v>0</v>
      </c>
      <c r="I67" s="25">
        <f>30+200+200+20+200</f>
        <v>650</v>
      </c>
      <c r="J67" s="27">
        <f t="shared" ref="J67" si="169">I67*D67</f>
        <v>7650.5</v>
      </c>
      <c r="K67" s="25">
        <f t="shared" ref="K67" si="170">E67+G67-I67</f>
        <v>710</v>
      </c>
      <c r="L67" s="27">
        <f t="shared" ref="L67" si="171">F67+H67-J67</f>
        <v>8356.6999999999989</v>
      </c>
    </row>
    <row r="68" spans="1:12" s="4" customFormat="1" ht="18" customHeight="1" x14ac:dyDescent="0.25">
      <c r="A68" s="15">
        <v>63</v>
      </c>
      <c r="B68" s="16" t="s">
        <v>41</v>
      </c>
      <c r="C68" s="17" t="s">
        <v>24</v>
      </c>
      <c r="D68" s="24">
        <v>13.91</v>
      </c>
      <c r="E68" s="25">
        <v>240</v>
      </c>
      <c r="F68" s="26">
        <f t="shared" si="0"/>
        <v>3338.4</v>
      </c>
      <c r="G68" s="25">
        <v>1000</v>
      </c>
      <c r="H68" s="27">
        <f t="shared" si="1"/>
        <v>13910</v>
      </c>
      <c r="I68" s="25"/>
      <c r="J68" s="27">
        <f t="shared" si="144"/>
        <v>0</v>
      </c>
      <c r="K68" s="25">
        <f t="shared" ref="K68" si="172">E68+G68-I68</f>
        <v>1240</v>
      </c>
      <c r="L68" s="27">
        <f t="shared" ref="L68" si="173">F68+H68-J68</f>
        <v>17248.400000000001</v>
      </c>
    </row>
    <row r="69" spans="1:12" x14ac:dyDescent="0.25">
      <c r="A69" s="17"/>
      <c r="B69" s="28" t="s">
        <v>14</v>
      </c>
      <c r="C69" s="29"/>
      <c r="D69" s="18"/>
      <c r="E69" s="19"/>
      <c r="F69" s="30">
        <f>SUM(F4:F68)</f>
        <v>999295.3</v>
      </c>
      <c r="G69" s="19"/>
      <c r="H69" s="31">
        <f>SUM(H4:H68)</f>
        <v>589497.24</v>
      </c>
      <c r="I69" s="19"/>
      <c r="J69" s="31">
        <f>SUM(J4:J68)</f>
        <v>356326.58</v>
      </c>
      <c r="K69" s="19"/>
      <c r="L69" s="31">
        <f>SUM(L4:L68)</f>
        <v>1232465.9599999997</v>
      </c>
    </row>
    <row r="70" spans="1:12" x14ac:dyDescent="0.25">
      <c r="E70" s="3"/>
      <c r="L70" s="7"/>
    </row>
    <row r="72" spans="1:12" x14ac:dyDescent="0.25">
      <c r="A72" s="2"/>
      <c r="B72" s="9"/>
      <c r="C72" s="2"/>
      <c r="D72" s="6"/>
      <c r="E72" s="3"/>
      <c r="F72" s="6"/>
      <c r="G72" s="3"/>
      <c r="H72" s="6"/>
      <c r="I72" s="3"/>
      <c r="J72" s="6"/>
      <c r="K72" s="3"/>
      <c r="L72" s="6"/>
    </row>
  </sheetData>
  <mergeCells count="9">
    <mergeCell ref="A1:A3"/>
    <mergeCell ref="B1:B3"/>
    <mergeCell ref="E1:F2"/>
    <mergeCell ref="K1:L2"/>
    <mergeCell ref="G1:J1"/>
    <mergeCell ref="G2:H2"/>
    <mergeCell ref="I2:J2"/>
    <mergeCell ref="C1:C3"/>
    <mergeCell ref="D1:D3"/>
  </mergeCells>
  <pageMargins left="0.25" right="0.25" top="0.75" bottom="0.75" header="0.3" footer="0.3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"/>
  <sheetViews>
    <sheetView workbookViewId="0">
      <selection activeCell="B37" sqref="B37:B38"/>
    </sheetView>
  </sheetViews>
  <sheetFormatPr defaultRowHeight="15" x14ac:dyDescent="0.25"/>
  <cols>
    <col min="2" max="2" width="27" customWidth="1"/>
    <col min="5" max="5" width="14.5703125" customWidth="1"/>
    <col min="6" max="6" width="10.42578125" customWidth="1"/>
    <col min="7" max="7" width="13" customWidth="1"/>
    <col min="8" max="8" width="11.5703125" customWidth="1"/>
    <col min="10" max="10" width="11.5703125" customWidth="1"/>
    <col min="12" max="12" width="10.85546875" customWidth="1"/>
  </cols>
  <sheetData>
    <row r="1" spans="1:12" x14ac:dyDescent="0.25">
      <c r="A1" s="1" t="s">
        <v>8</v>
      </c>
      <c r="B1" s="1" t="s">
        <v>9</v>
      </c>
      <c r="C1" s="1"/>
      <c r="D1" s="1"/>
      <c r="E1" s="56" t="s">
        <v>0</v>
      </c>
      <c r="F1" s="56"/>
      <c r="G1" s="55" t="s">
        <v>1</v>
      </c>
      <c r="H1" s="55"/>
      <c r="I1" s="55"/>
      <c r="J1" s="55"/>
      <c r="K1" s="55" t="s">
        <v>0</v>
      </c>
      <c r="L1" s="55"/>
    </row>
    <row r="2" spans="1:12" x14ac:dyDescent="0.25">
      <c r="A2" s="1"/>
      <c r="B2" s="1"/>
      <c r="C2" s="1"/>
      <c r="D2" s="1"/>
      <c r="E2" s="56"/>
      <c r="F2" s="56"/>
      <c r="G2" s="55" t="s">
        <v>2</v>
      </c>
      <c r="H2" s="55"/>
      <c r="I2" s="55" t="s">
        <v>3</v>
      </c>
      <c r="J2" s="55"/>
      <c r="K2" s="1"/>
      <c r="L2" s="1"/>
    </row>
    <row r="3" spans="1:12" x14ac:dyDescent="0.25">
      <c r="A3" s="1"/>
      <c r="B3" s="1"/>
      <c r="C3" s="1"/>
      <c r="D3" s="1"/>
      <c r="E3" s="1" t="s">
        <v>4</v>
      </c>
      <c r="F3" s="1" t="s">
        <v>5</v>
      </c>
      <c r="G3" s="1" t="s">
        <v>4</v>
      </c>
      <c r="H3" s="1" t="s">
        <v>5</v>
      </c>
      <c r="I3" s="1" t="s">
        <v>4</v>
      </c>
      <c r="J3" s="1" t="s">
        <v>5</v>
      </c>
      <c r="K3" s="1" t="s">
        <v>4</v>
      </c>
      <c r="L3" s="1" t="s">
        <v>5</v>
      </c>
    </row>
    <row r="4" spans="1:12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2" x14ac:dyDescent="0.25">
      <c r="A5" s="1"/>
      <c r="B5" s="1" t="s">
        <v>6</v>
      </c>
      <c r="C5" s="1" t="s">
        <v>7</v>
      </c>
      <c r="D5" s="1">
        <v>19.21</v>
      </c>
      <c r="E5" s="1">
        <v>24</v>
      </c>
      <c r="F5" s="1">
        <f>D5*E5</f>
        <v>461.04</v>
      </c>
      <c r="G5" s="1">
        <f>480+20</f>
        <v>500</v>
      </c>
      <c r="H5" s="1">
        <f t="shared" ref="H5" si="0">D5*G5</f>
        <v>9605</v>
      </c>
      <c r="I5" s="1">
        <f>268+20+15</f>
        <v>303</v>
      </c>
      <c r="J5" s="1">
        <f t="shared" ref="J5" si="1">D5*I5</f>
        <v>5820.63</v>
      </c>
      <c r="K5" s="1">
        <f>E5+G5-I5</f>
        <v>221</v>
      </c>
      <c r="L5" s="1">
        <f>F5+H5-J5</f>
        <v>4245.4100000000008</v>
      </c>
    </row>
    <row r="6" spans="1:12" x14ac:dyDescent="0.25">
      <c r="A6" s="1"/>
      <c r="B6" s="1"/>
      <c r="C6" s="1"/>
      <c r="D6" s="1">
        <v>13.65</v>
      </c>
      <c r="E6" s="1"/>
      <c r="F6" s="1">
        <f t="shared" ref="F6:F23" si="2">D6*E6</f>
        <v>0</v>
      </c>
      <c r="G6" s="1">
        <v>480</v>
      </c>
      <c r="H6" s="1">
        <f>D6*G6</f>
        <v>6552</v>
      </c>
      <c r="I6" s="1">
        <v>268</v>
      </c>
      <c r="J6" s="1">
        <f>D6*I6</f>
        <v>3658.2000000000003</v>
      </c>
      <c r="K6" s="1">
        <f t="shared" ref="K6:K23" si="3">E6+G6-I6</f>
        <v>212</v>
      </c>
      <c r="L6" s="1">
        <f t="shared" ref="L6:L23" si="4">F6+H6-J6</f>
        <v>2893.7999999999997</v>
      </c>
    </row>
    <row r="7" spans="1:12" x14ac:dyDescent="0.25">
      <c r="A7" s="1"/>
      <c r="B7" s="1"/>
      <c r="C7" s="1"/>
      <c r="D7" s="1"/>
      <c r="E7" s="1"/>
      <c r="F7" s="1">
        <f t="shared" si="2"/>
        <v>0</v>
      </c>
      <c r="G7" s="1"/>
      <c r="H7" s="1">
        <f t="shared" ref="H7:H23" si="5">D7*G7</f>
        <v>0</v>
      </c>
      <c r="I7" s="1"/>
      <c r="J7" s="1"/>
      <c r="K7" s="1">
        <f t="shared" si="3"/>
        <v>0</v>
      </c>
      <c r="L7" s="1">
        <f t="shared" si="4"/>
        <v>0</v>
      </c>
    </row>
    <row r="8" spans="1:12" x14ac:dyDescent="0.25">
      <c r="A8" s="1"/>
      <c r="B8" s="1"/>
      <c r="C8" s="1"/>
      <c r="D8" s="1"/>
      <c r="E8" s="1"/>
      <c r="F8" s="1">
        <f t="shared" si="2"/>
        <v>0</v>
      </c>
      <c r="G8" s="1"/>
      <c r="H8" s="1">
        <f t="shared" si="5"/>
        <v>0</v>
      </c>
      <c r="I8" s="1"/>
      <c r="J8" s="1"/>
      <c r="K8" s="1">
        <f t="shared" si="3"/>
        <v>0</v>
      </c>
      <c r="L8" s="1">
        <f t="shared" si="4"/>
        <v>0</v>
      </c>
    </row>
    <row r="9" spans="1:12" x14ac:dyDescent="0.25">
      <c r="A9" s="1"/>
      <c r="B9" s="1"/>
      <c r="C9" s="1"/>
      <c r="D9" s="1"/>
      <c r="E9" s="1"/>
      <c r="F9" s="1">
        <f t="shared" si="2"/>
        <v>0</v>
      </c>
      <c r="G9" s="1"/>
      <c r="H9" s="1">
        <f t="shared" si="5"/>
        <v>0</v>
      </c>
      <c r="I9" s="1"/>
      <c r="J9" s="1"/>
      <c r="K9" s="1">
        <f t="shared" si="3"/>
        <v>0</v>
      </c>
      <c r="L9" s="1">
        <f t="shared" si="4"/>
        <v>0</v>
      </c>
    </row>
    <row r="10" spans="1:12" x14ac:dyDescent="0.25">
      <c r="A10" s="1"/>
      <c r="B10" s="1"/>
      <c r="C10" s="1"/>
      <c r="D10" s="1"/>
      <c r="E10" s="1"/>
      <c r="F10" s="1">
        <f t="shared" si="2"/>
        <v>0</v>
      </c>
      <c r="G10" s="1"/>
      <c r="H10" s="1">
        <f t="shared" si="5"/>
        <v>0</v>
      </c>
      <c r="I10" s="1"/>
      <c r="J10" s="1"/>
      <c r="K10" s="1">
        <f t="shared" si="3"/>
        <v>0</v>
      </c>
      <c r="L10" s="1">
        <f t="shared" si="4"/>
        <v>0</v>
      </c>
    </row>
    <row r="11" spans="1:12" x14ac:dyDescent="0.25">
      <c r="A11" s="1"/>
      <c r="B11" s="1"/>
      <c r="C11" s="1"/>
      <c r="D11" s="1"/>
      <c r="E11" s="1"/>
      <c r="F11" s="1">
        <f t="shared" si="2"/>
        <v>0</v>
      </c>
      <c r="G11" s="1"/>
      <c r="H11" s="1">
        <f t="shared" si="5"/>
        <v>0</v>
      </c>
      <c r="I11" s="1"/>
      <c r="J11" s="1"/>
      <c r="K11" s="1">
        <f t="shared" si="3"/>
        <v>0</v>
      </c>
      <c r="L11" s="1">
        <f t="shared" si="4"/>
        <v>0</v>
      </c>
    </row>
    <row r="12" spans="1:12" x14ac:dyDescent="0.25">
      <c r="A12" s="1"/>
      <c r="B12" s="1"/>
      <c r="C12" s="1"/>
      <c r="D12" s="1"/>
      <c r="E12" s="1"/>
      <c r="F12" s="1">
        <f t="shared" si="2"/>
        <v>0</v>
      </c>
      <c r="G12" s="1"/>
      <c r="H12" s="1">
        <f t="shared" si="5"/>
        <v>0</v>
      </c>
      <c r="I12" s="1"/>
      <c r="J12" s="1"/>
      <c r="K12" s="1">
        <f t="shared" si="3"/>
        <v>0</v>
      </c>
      <c r="L12" s="1">
        <f t="shared" si="4"/>
        <v>0</v>
      </c>
    </row>
    <row r="13" spans="1:12" x14ac:dyDescent="0.25">
      <c r="A13" s="1"/>
      <c r="B13" s="1"/>
      <c r="C13" s="1"/>
      <c r="D13" s="1"/>
      <c r="E13" s="1"/>
      <c r="F13" s="1">
        <f t="shared" si="2"/>
        <v>0</v>
      </c>
      <c r="G13" s="1"/>
      <c r="H13" s="1">
        <f t="shared" si="5"/>
        <v>0</v>
      </c>
      <c r="I13" s="1"/>
      <c r="J13" s="1"/>
      <c r="K13" s="1">
        <f t="shared" si="3"/>
        <v>0</v>
      </c>
      <c r="L13" s="1">
        <f t="shared" si="4"/>
        <v>0</v>
      </c>
    </row>
    <row r="14" spans="1:12" x14ac:dyDescent="0.25">
      <c r="A14" s="1"/>
      <c r="B14" s="1"/>
      <c r="C14" s="1"/>
      <c r="D14" s="1"/>
      <c r="E14" s="1"/>
      <c r="F14" s="1">
        <f t="shared" si="2"/>
        <v>0</v>
      </c>
      <c r="G14" s="1"/>
      <c r="H14" s="1">
        <f t="shared" si="5"/>
        <v>0</v>
      </c>
      <c r="I14" s="1"/>
      <c r="J14" s="1"/>
      <c r="K14" s="1">
        <f t="shared" si="3"/>
        <v>0</v>
      </c>
      <c r="L14" s="1">
        <f t="shared" si="4"/>
        <v>0</v>
      </c>
    </row>
    <row r="15" spans="1:12" x14ac:dyDescent="0.25">
      <c r="A15" s="1"/>
      <c r="B15" s="1"/>
      <c r="C15" s="1"/>
      <c r="D15" s="1"/>
      <c r="E15" s="1"/>
      <c r="F15" s="1">
        <f t="shared" si="2"/>
        <v>0</v>
      </c>
      <c r="G15" s="1"/>
      <c r="H15" s="1">
        <f t="shared" si="5"/>
        <v>0</v>
      </c>
      <c r="I15" s="1"/>
      <c r="J15" s="1"/>
      <c r="K15" s="1">
        <f t="shared" si="3"/>
        <v>0</v>
      </c>
      <c r="L15" s="1">
        <f t="shared" si="4"/>
        <v>0</v>
      </c>
    </row>
    <row r="16" spans="1:12" x14ac:dyDescent="0.25">
      <c r="A16" s="1"/>
      <c r="B16" s="1"/>
      <c r="C16" s="1"/>
      <c r="D16" s="1"/>
      <c r="E16" s="1"/>
      <c r="F16" s="1">
        <f t="shared" si="2"/>
        <v>0</v>
      </c>
      <c r="G16" s="1"/>
      <c r="H16" s="1">
        <f t="shared" si="5"/>
        <v>0</v>
      </c>
      <c r="I16" s="1"/>
      <c r="J16" s="1"/>
      <c r="K16" s="1">
        <f t="shared" si="3"/>
        <v>0</v>
      </c>
      <c r="L16" s="1">
        <f t="shared" si="4"/>
        <v>0</v>
      </c>
    </row>
    <row r="17" spans="1:12" x14ac:dyDescent="0.25">
      <c r="A17" s="1"/>
      <c r="B17" s="1"/>
      <c r="C17" s="1"/>
      <c r="D17" s="1"/>
      <c r="E17" s="1"/>
      <c r="F17" s="1">
        <f t="shared" si="2"/>
        <v>0</v>
      </c>
      <c r="G17" s="1"/>
      <c r="H17" s="1">
        <f t="shared" si="5"/>
        <v>0</v>
      </c>
      <c r="I17" s="1"/>
      <c r="J17" s="1"/>
      <c r="K17" s="1">
        <f t="shared" si="3"/>
        <v>0</v>
      </c>
      <c r="L17" s="1">
        <f t="shared" si="4"/>
        <v>0</v>
      </c>
    </row>
    <row r="18" spans="1:12" x14ac:dyDescent="0.25">
      <c r="A18" s="1"/>
      <c r="B18" s="1"/>
      <c r="C18" s="1"/>
      <c r="D18" s="1"/>
      <c r="E18" s="1"/>
      <c r="F18" s="1">
        <f t="shared" si="2"/>
        <v>0</v>
      </c>
      <c r="G18" s="1"/>
      <c r="H18" s="1">
        <f t="shared" si="5"/>
        <v>0</v>
      </c>
      <c r="I18" s="1"/>
      <c r="J18" s="1"/>
      <c r="K18" s="1">
        <f t="shared" si="3"/>
        <v>0</v>
      </c>
      <c r="L18" s="1">
        <f t="shared" si="4"/>
        <v>0</v>
      </c>
    </row>
    <row r="19" spans="1:12" x14ac:dyDescent="0.25">
      <c r="A19" s="1"/>
      <c r="B19" s="1"/>
      <c r="C19" s="1"/>
      <c r="D19" s="1"/>
      <c r="E19" s="1"/>
      <c r="F19" s="1">
        <f t="shared" si="2"/>
        <v>0</v>
      </c>
      <c r="G19" s="1"/>
      <c r="H19" s="1">
        <f t="shared" si="5"/>
        <v>0</v>
      </c>
      <c r="I19" s="1"/>
      <c r="J19" s="1"/>
      <c r="K19" s="1">
        <f t="shared" si="3"/>
        <v>0</v>
      </c>
      <c r="L19" s="1">
        <f t="shared" si="4"/>
        <v>0</v>
      </c>
    </row>
    <row r="20" spans="1:12" x14ac:dyDescent="0.25">
      <c r="A20" s="1"/>
      <c r="B20" s="1"/>
      <c r="C20" s="1"/>
      <c r="D20" s="1"/>
      <c r="E20" s="1"/>
      <c r="F20" s="1">
        <f t="shared" si="2"/>
        <v>0</v>
      </c>
      <c r="G20" s="1"/>
      <c r="H20" s="1">
        <f t="shared" si="5"/>
        <v>0</v>
      </c>
      <c r="I20" s="1"/>
      <c r="J20" s="1"/>
      <c r="K20" s="1">
        <f t="shared" si="3"/>
        <v>0</v>
      </c>
      <c r="L20" s="1">
        <f t="shared" si="4"/>
        <v>0</v>
      </c>
    </row>
    <row r="21" spans="1:12" x14ac:dyDescent="0.25">
      <c r="A21" s="1"/>
      <c r="B21" s="1"/>
      <c r="C21" s="1"/>
      <c r="D21" s="1"/>
      <c r="E21" s="1"/>
      <c r="F21" s="1">
        <f t="shared" si="2"/>
        <v>0</v>
      </c>
      <c r="G21" s="1"/>
      <c r="H21" s="1">
        <f t="shared" si="5"/>
        <v>0</v>
      </c>
      <c r="I21" s="1"/>
      <c r="J21" s="1"/>
      <c r="K21" s="1">
        <f t="shared" si="3"/>
        <v>0</v>
      </c>
      <c r="L21" s="1">
        <f t="shared" si="4"/>
        <v>0</v>
      </c>
    </row>
    <row r="22" spans="1:12" x14ac:dyDescent="0.25">
      <c r="A22" s="1"/>
      <c r="B22" s="1"/>
      <c r="C22" s="1"/>
      <c r="D22" s="1"/>
      <c r="E22" s="1"/>
      <c r="F22" s="1">
        <f t="shared" si="2"/>
        <v>0</v>
      </c>
      <c r="G22" s="1"/>
      <c r="H22" s="1">
        <f t="shared" si="5"/>
        <v>0</v>
      </c>
      <c r="I22" s="1"/>
      <c r="J22" s="1"/>
      <c r="K22" s="1">
        <f t="shared" si="3"/>
        <v>0</v>
      </c>
      <c r="L22" s="1">
        <f t="shared" si="4"/>
        <v>0</v>
      </c>
    </row>
    <row r="23" spans="1:12" x14ac:dyDescent="0.25">
      <c r="A23" s="1"/>
      <c r="B23" s="1"/>
      <c r="C23" s="1"/>
      <c r="D23" s="1"/>
      <c r="E23" s="1"/>
      <c r="F23" s="1">
        <f t="shared" si="2"/>
        <v>0</v>
      </c>
      <c r="G23" s="1"/>
      <c r="H23" s="1">
        <f t="shared" si="5"/>
        <v>0</v>
      </c>
      <c r="I23" s="1"/>
      <c r="J23" s="1"/>
      <c r="K23" s="1">
        <f t="shared" si="3"/>
        <v>0</v>
      </c>
      <c r="L23" s="1">
        <f t="shared" si="4"/>
        <v>0</v>
      </c>
    </row>
    <row r="24" spans="1:12" x14ac:dyDescent="0.25">
      <c r="A24" s="1"/>
      <c r="B24" s="1"/>
      <c r="C24" s="1"/>
      <c r="D24" s="1"/>
      <c r="E24" s="1"/>
      <c r="F24" s="1">
        <f t="shared" ref="F24:F40" si="6">D24*E24</f>
        <v>0</v>
      </c>
      <c r="G24" s="1"/>
      <c r="H24" s="1">
        <f t="shared" ref="H24:H40" si="7">D24*G24</f>
        <v>0</v>
      </c>
      <c r="I24" s="1"/>
      <c r="J24" s="1"/>
      <c r="K24" s="1">
        <f t="shared" ref="K24:K40" si="8">E24+G24-I24</f>
        <v>0</v>
      </c>
      <c r="L24" s="1">
        <f t="shared" ref="L24:L40" si="9">F24+H24-J24</f>
        <v>0</v>
      </c>
    </row>
    <row r="25" spans="1:12" x14ac:dyDescent="0.25">
      <c r="A25" s="1"/>
      <c r="B25" s="1"/>
      <c r="C25" s="1"/>
      <c r="D25" s="1"/>
      <c r="E25" s="1"/>
      <c r="F25" s="1">
        <f t="shared" si="6"/>
        <v>0</v>
      </c>
      <c r="G25" s="1"/>
      <c r="H25" s="1">
        <f t="shared" si="7"/>
        <v>0</v>
      </c>
      <c r="I25" s="1"/>
      <c r="J25" s="1"/>
      <c r="K25" s="1">
        <f t="shared" si="8"/>
        <v>0</v>
      </c>
      <c r="L25" s="1">
        <f t="shared" si="9"/>
        <v>0</v>
      </c>
    </row>
    <row r="26" spans="1:12" x14ac:dyDescent="0.25">
      <c r="A26" s="1"/>
      <c r="B26" s="1"/>
      <c r="C26" s="1"/>
      <c r="D26" s="1"/>
      <c r="E26" s="1"/>
      <c r="F26" s="1">
        <f t="shared" si="6"/>
        <v>0</v>
      </c>
      <c r="G26" s="1"/>
      <c r="H26" s="1">
        <f t="shared" si="7"/>
        <v>0</v>
      </c>
      <c r="I26" s="1"/>
      <c r="J26" s="1"/>
      <c r="K26" s="1">
        <f t="shared" si="8"/>
        <v>0</v>
      </c>
      <c r="L26" s="1">
        <f t="shared" si="9"/>
        <v>0</v>
      </c>
    </row>
    <row r="27" spans="1:12" x14ac:dyDescent="0.25">
      <c r="A27" s="1"/>
      <c r="B27" s="1"/>
      <c r="C27" s="1"/>
      <c r="D27" s="1"/>
      <c r="E27" s="1"/>
      <c r="F27" s="1">
        <f t="shared" si="6"/>
        <v>0</v>
      </c>
      <c r="G27" s="1"/>
      <c r="H27" s="1">
        <f t="shared" si="7"/>
        <v>0</v>
      </c>
      <c r="I27" s="1"/>
      <c r="J27" s="1"/>
      <c r="K27" s="1">
        <f t="shared" si="8"/>
        <v>0</v>
      </c>
      <c r="L27" s="1">
        <f t="shared" si="9"/>
        <v>0</v>
      </c>
    </row>
    <row r="28" spans="1:12" x14ac:dyDescent="0.25">
      <c r="A28" s="1"/>
      <c r="B28" s="1"/>
      <c r="C28" s="1"/>
      <c r="D28" s="1"/>
      <c r="E28" s="1"/>
      <c r="F28" s="1">
        <f t="shared" si="6"/>
        <v>0</v>
      </c>
      <c r="G28" s="1"/>
      <c r="H28" s="1">
        <f t="shared" si="7"/>
        <v>0</v>
      </c>
      <c r="I28" s="1"/>
      <c r="J28" s="1"/>
      <c r="K28" s="1">
        <f t="shared" si="8"/>
        <v>0</v>
      </c>
      <c r="L28" s="1">
        <f t="shared" si="9"/>
        <v>0</v>
      </c>
    </row>
    <row r="29" spans="1:12" x14ac:dyDescent="0.25">
      <c r="A29" s="1"/>
      <c r="B29" s="1"/>
      <c r="C29" s="1"/>
      <c r="D29" s="1"/>
      <c r="E29" s="1"/>
      <c r="F29" s="1">
        <f t="shared" si="6"/>
        <v>0</v>
      </c>
      <c r="G29" s="1"/>
      <c r="H29" s="1">
        <f t="shared" si="7"/>
        <v>0</v>
      </c>
      <c r="I29" s="1"/>
      <c r="J29" s="1"/>
      <c r="K29" s="1">
        <f t="shared" si="8"/>
        <v>0</v>
      </c>
      <c r="L29" s="1">
        <f t="shared" si="9"/>
        <v>0</v>
      </c>
    </row>
    <row r="30" spans="1:12" x14ac:dyDescent="0.25">
      <c r="A30" s="1"/>
      <c r="B30" s="1"/>
      <c r="C30" s="1"/>
      <c r="D30" s="1"/>
      <c r="E30" s="1"/>
      <c r="F30" s="1">
        <f t="shared" si="6"/>
        <v>0</v>
      </c>
      <c r="G30" s="1"/>
      <c r="H30" s="1">
        <f t="shared" si="7"/>
        <v>0</v>
      </c>
      <c r="I30" s="1"/>
      <c r="J30" s="1"/>
      <c r="K30" s="1">
        <f t="shared" si="8"/>
        <v>0</v>
      </c>
      <c r="L30" s="1">
        <f t="shared" si="9"/>
        <v>0</v>
      </c>
    </row>
    <row r="31" spans="1:12" x14ac:dyDescent="0.25">
      <c r="A31" s="1"/>
      <c r="B31" s="1"/>
      <c r="C31" s="1"/>
      <c r="D31" s="1"/>
      <c r="E31" s="1"/>
      <c r="F31" s="1">
        <f t="shared" si="6"/>
        <v>0</v>
      </c>
      <c r="G31" s="1"/>
      <c r="H31" s="1">
        <f t="shared" si="7"/>
        <v>0</v>
      </c>
      <c r="I31" s="1"/>
      <c r="J31" s="1"/>
      <c r="K31" s="1">
        <f t="shared" si="8"/>
        <v>0</v>
      </c>
      <c r="L31" s="1">
        <f t="shared" si="9"/>
        <v>0</v>
      </c>
    </row>
    <row r="32" spans="1:12" x14ac:dyDescent="0.25">
      <c r="A32" s="1"/>
      <c r="B32" s="1"/>
      <c r="C32" s="1"/>
      <c r="D32" s="1"/>
      <c r="E32" s="1"/>
      <c r="F32" s="1">
        <f t="shared" si="6"/>
        <v>0</v>
      </c>
      <c r="G32" s="1"/>
      <c r="H32" s="1">
        <f t="shared" si="7"/>
        <v>0</v>
      </c>
      <c r="I32" s="1"/>
      <c r="J32" s="1"/>
      <c r="K32" s="1">
        <f t="shared" si="8"/>
        <v>0</v>
      </c>
      <c r="L32" s="1">
        <f t="shared" si="9"/>
        <v>0</v>
      </c>
    </row>
    <row r="33" spans="1:12" x14ac:dyDescent="0.25">
      <c r="A33" s="1"/>
      <c r="B33" s="1"/>
      <c r="C33" s="1"/>
      <c r="D33" s="1"/>
      <c r="E33" s="1"/>
      <c r="F33" s="1">
        <f t="shared" si="6"/>
        <v>0</v>
      </c>
      <c r="G33" s="1"/>
      <c r="H33" s="1">
        <f t="shared" si="7"/>
        <v>0</v>
      </c>
      <c r="I33" s="1"/>
      <c r="J33" s="1"/>
      <c r="K33" s="1">
        <f t="shared" si="8"/>
        <v>0</v>
      </c>
      <c r="L33" s="1">
        <f t="shared" si="9"/>
        <v>0</v>
      </c>
    </row>
    <row r="34" spans="1:12" x14ac:dyDescent="0.25">
      <c r="A34" s="1"/>
      <c r="B34" s="1"/>
      <c r="C34" s="1"/>
      <c r="D34" s="1"/>
      <c r="E34" s="1"/>
      <c r="F34" s="1">
        <f t="shared" si="6"/>
        <v>0</v>
      </c>
      <c r="G34" s="1"/>
      <c r="H34" s="1">
        <f t="shared" si="7"/>
        <v>0</v>
      </c>
      <c r="I34" s="1"/>
      <c r="J34" s="1"/>
      <c r="K34" s="1">
        <f t="shared" si="8"/>
        <v>0</v>
      </c>
      <c r="L34" s="1">
        <f t="shared" si="9"/>
        <v>0</v>
      </c>
    </row>
    <row r="35" spans="1:12" x14ac:dyDescent="0.25">
      <c r="A35" s="1"/>
      <c r="B35" s="1"/>
      <c r="C35" s="1"/>
      <c r="D35" s="1"/>
      <c r="E35" s="1"/>
      <c r="F35" s="1">
        <f t="shared" si="6"/>
        <v>0</v>
      </c>
      <c r="G35" s="1"/>
      <c r="H35" s="1">
        <f t="shared" si="7"/>
        <v>0</v>
      </c>
      <c r="I35" s="1"/>
      <c r="J35" s="1"/>
      <c r="K35" s="1">
        <f t="shared" si="8"/>
        <v>0</v>
      </c>
      <c r="L35" s="1">
        <f t="shared" si="9"/>
        <v>0</v>
      </c>
    </row>
    <row r="36" spans="1:12" x14ac:dyDescent="0.25">
      <c r="A36" s="1"/>
      <c r="B36" s="1"/>
      <c r="C36" s="1"/>
      <c r="D36" s="1"/>
      <c r="E36" s="1"/>
      <c r="F36" s="1">
        <f t="shared" si="6"/>
        <v>0</v>
      </c>
      <c r="G36" s="1"/>
      <c r="H36" s="1">
        <f t="shared" si="7"/>
        <v>0</v>
      </c>
      <c r="I36" s="1"/>
      <c r="J36" s="1"/>
      <c r="K36" s="1">
        <f t="shared" si="8"/>
        <v>0</v>
      </c>
      <c r="L36" s="1">
        <f t="shared" si="9"/>
        <v>0</v>
      </c>
    </row>
    <row r="37" spans="1:12" x14ac:dyDescent="0.25">
      <c r="A37" s="1"/>
      <c r="B37" s="1"/>
      <c r="C37" s="1"/>
      <c r="D37" s="1"/>
      <c r="E37" s="1"/>
      <c r="F37" s="1">
        <f t="shared" si="6"/>
        <v>0</v>
      </c>
      <c r="G37" s="1"/>
      <c r="H37" s="1">
        <f t="shared" si="7"/>
        <v>0</v>
      </c>
      <c r="I37" s="1"/>
      <c r="J37" s="1"/>
      <c r="K37" s="1">
        <f t="shared" si="8"/>
        <v>0</v>
      </c>
      <c r="L37" s="1">
        <f t="shared" si="9"/>
        <v>0</v>
      </c>
    </row>
    <row r="38" spans="1:12" x14ac:dyDescent="0.25">
      <c r="A38" s="1"/>
      <c r="B38" s="1"/>
      <c r="C38" s="1"/>
      <c r="D38" s="1"/>
      <c r="E38" s="1"/>
      <c r="F38" s="1">
        <f t="shared" si="6"/>
        <v>0</v>
      </c>
      <c r="G38" s="1"/>
      <c r="H38" s="1">
        <f t="shared" si="7"/>
        <v>0</v>
      </c>
      <c r="I38" s="1"/>
      <c r="J38" s="1"/>
      <c r="K38" s="1">
        <f t="shared" si="8"/>
        <v>0</v>
      </c>
      <c r="L38" s="1">
        <f t="shared" si="9"/>
        <v>0</v>
      </c>
    </row>
    <row r="39" spans="1:12" x14ac:dyDescent="0.25">
      <c r="A39" s="1"/>
      <c r="B39" s="1"/>
      <c r="C39" s="1"/>
      <c r="D39" s="1"/>
      <c r="E39" s="1"/>
      <c r="F39" s="1">
        <f t="shared" si="6"/>
        <v>0</v>
      </c>
      <c r="G39" s="1"/>
      <c r="H39" s="1">
        <f t="shared" si="7"/>
        <v>0</v>
      </c>
      <c r="I39" s="1"/>
      <c r="J39" s="1"/>
      <c r="K39" s="1">
        <f t="shared" si="8"/>
        <v>0</v>
      </c>
      <c r="L39" s="1">
        <f t="shared" si="9"/>
        <v>0</v>
      </c>
    </row>
    <row r="40" spans="1:12" x14ac:dyDescent="0.25">
      <c r="A40" s="1"/>
      <c r="B40" s="1"/>
      <c r="C40" s="1"/>
      <c r="D40" s="1"/>
      <c r="E40" s="1"/>
      <c r="F40" s="1">
        <f t="shared" si="6"/>
        <v>0</v>
      </c>
      <c r="G40" s="1"/>
      <c r="H40" s="1">
        <f t="shared" si="7"/>
        <v>0</v>
      </c>
      <c r="I40" s="1"/>
      <c r="J40" s="1"/>
      <c r="K40" s="1">
        <f t="shared" si="8"/>
        <v>0</v>
      </c>
      <c r="L40" s="1">
        <f t="shared" si="9"/>
        <v>0</v>
      </c>
    </row>
  </sheetData>
  <mergeCells count="5">
    <mergeCell ref="G2:H2"/>
    <mergeCell ref="I2:J2"/>
    <mergeCell ref="G1:J1"/>
    <mergeCell ref="K1:L1"/>
    <mergeCell ref="E1:F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лют (2)</vt:lpstr>
      <vt:lpstr>лют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</cp:lastModifiedBy>
  <cp:lastPrinted>2025-11-28T12:05:56Z</cp:lastPrinted>
  <dcterms:created xsi:type="dcterms:W3CDTF">2021-03-19T09:36:32Z</dcterms:created>
  <dcterms:modified xsi:type="dcterms:W3CDTF">2026-04-16T07:01:05Z</dcterms:modified>
</cp:coreProperties>
</file>