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34" i="4" l="1"/>
  <c r="I55" i="4" l="1"/>
  <c r="I5" i="4" l="1"/>
  <c r="I54" i="4" l="1"/>
  <c r="I56" i="4"/>
  <c r="I57" i="4"/>
  <c r="I36" i="4"/>
  <c r="I4" i="4"/>
  <c r="I6" i="4" l="1"/>
  <c r="I58" i="4" l="1"/>
  <c r="I17" i="4"/>
  <c r="I41" i="4" l="1"/>
  <c r="I31" i="4" l="1"/>
  <c r="I28" i="4" l="1"/>
  <c r="I18" i="4"/>
  <c r="I29" i="4"/>
  <c r="I59" i="4"/>
  <c r="I68" i="4" l="1"/>
  <c r="I67" i="4"/>
  <c r="K33" i="4" l="1"/>
  <c r="F33" i="4"/>
  <c r="H33" i="4"/>
  <c r="L33" i="4" s="1"/>
  <c r="J33" i="4"/>
  <c r="G27" i="4" l="1"/>
  <c r="G14" i="4"/>
  <c r="G49" i="4"/>
  <c r="G5" i="4"/>
  <c r="G4" i="4"/>
  <c r="G39" i="4"/>
  <c r="G17" i="4"/>
  <c r="G34" i="4"/>
  <c r="I9" i="4" l="1"/>
  <c r="I8" i="4" l="1"/>
  <c r="I63" i="4" l="1"/>
  <c r="I30" i="4" l="1"/>
  <c r="I50" i="4" l="1"/>
  <c r="I23" i="4"/>
  <c r="I42" i="4" l="1"/>
  <c r="I61" i="4" l="1"/>
  <c r="I14" i="4" l="1"/>
  <c r="I39" i="4" l="1"/>
  <c r="G48" i="4" l="1"/>
  <c r="I37" i="4" l="1"/>
  <c r="I25" i="4" l="1"/>
  <c r="I62" i="4" l="1"/>
  <c r="I35" i="4" l="1"/>
  <c r="I60" i="4" l="1"/>
  <c r="I16" i="4" l="1"/>
  <c r="I38" i="4"/>
  <c r="I49" i="4" l="1"/>
  <c r="K66" i="4" l="1"/>
  <c r="L66" i="4"/>
  <c r="F66" i="4"/>
  <c r="H66" i="4"/>
  <c r="J66" i="4"/>
  <c r="J61" i="4"/>
  <c r="K61" i="4"/>
  <c r="J60" i="4"/>
  <c r="F61" i="4"/>
  <c r="F60" i="4"/>
  <c r="H61" i="4"/>
  <c r="G42" i="4"/>
  <c r="G55" i="4"/>
  <c r="G57" i="4"/>
  <c r="L61" i="4" l="1"/>
  <c r="I24" i="4" l="1"/>
  <c r="I7" i="4" l="1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2" i="4" l="1"/>
  <c r="F32" i="4"/>
  <c r="H32" i="4"/>
  <c r="J32" i="4"/>
  <c r="L32" i="4" l="1"/>
  <c r="J39" i="4"/>
  <c r="K39" i="4"/>
  <c r="F39" i="4"/>
  <c r="H39" i="4"/>
  <c r="L39" i="4" l="1"/>
  <c r="J51" i="4"/>
  <c r="K51" i="4"/>
  <c r="H51" i="4"/>
  <c r="F51" i="4"/>
  <c r="J13" i="4"/>
  <c r="K13" i="4"/>
  <c r="F13" i="4"/>
  <c r="H13" i="4"/>
  <c r="L13" i="4" l="1"/>
  <c r="L51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49" i="4"/>
  <c r="K49" i="4"/>
  <c r="F49" i="4"/>
  <c r="H49" i="4"/>
  <c r="J40" i="4"/>
  <c r="K40" i="4"/>
  <c r="F40" i="4"/>
  <c r="H40" i="4"/>
  <c r="J48" i="4"/>
  <c r="K48" i="4"/>
  <c r="F48" i="4"/>
  <c r="H48" i="4"/>
  <c r="L48" i="4" l="1"/>
  <c r="L40" i="4"/>
  <c r="L49" i="4"/>
  <c r="J57" i="4" l="1"/>
  <c r="K57" i="4"/>
  <c r="F57" i="4"/>
  <c r="H57" i="4"/>
  <c r="L57" i="4" l="1"/>
  <c r="K46" i="4" l="1"/>
  <c r="F46" i="4"/>
  <c r="H46" i="4"/>
  <c r="J46" i="4"/>
  <c r="K42" i="4"/>
  <c r="F42" i="4"/>
  <c r="H42" i="4"/>
  <c r="J42" i="4"/>
  <c r="K9" i="4"/>
  <c r="F9" i="4"/>
  <c r="H9" i="4"/>
  <c r="J9" i="4"/>
  <c r="K38" i="4"/>
  <c r="F38" i="4"/>
  <c r="H38" i="4"/>
  <c r="J38" i="4"/>
  <c r="J15" i="4"/>
  <c r="K15" i="4"/>
  <c r="F15" i="4"/>
  <c r="H15" i="4"/>
  <c r="L15" i="4" l="1"/>
  <c r="L9" i="4"/>
  <c r="L38" i="4"/>
  <c r="L42" i="4"/>
  <c r="L46" i="4"/>
  <c r="J54" i="4"/>
  <c r="K54" i="4"/>
  <c r="F54" i="4"/>
  <c r="H54" i="4"/>
  <c r="J37" i="4"/>
  <c r="K37" i="4"/>
  <c r="F37" i="4"/>
  <c r="H37" i="4"/>
  <c r="L54" i="4" l="1"/>
  <c r="L37" i="4"/>
  <c r="J63" i="4"/>
  <c r="K63" i="4"/>
  <c r="F63" i="4"/>
  <c r="H63" i="4"/>
  <c r="L63" i="4" l="1"/>
  <c r="K45" i="4"/>
  <c r="H45" i="4"/>
  <c r="F45" i="4"/>
  <c r="J45" i="4"/>
  <c r="K44" i="4"/>
  <c r="H44" i="4"/>
  <c r="F44" i="4"/>
  <c r="J44" i="4"/>
  <c r="L45" i="4" l="1"/>
  <c r="L44" i="4"/>
  <c r="J35" i="4" l="1"/>
  <c r="K35" i="4"/>
  <c r="F35" i="4"/>
  <c r="H35" i="4"/>
  <c r="J43" i="4"/>
  <c r="K43" i="4"/>
  <c r="F43" i="4"/>
  <c r="H43" i="4"/>
  <c r="L43" i="4" l="1"/>
  <c r="L35" i="4"/>
  <c r="J59" i="4" l="1"/>
  <c r="K59" i="4"/>
  <c r="F59" i="4"/>
  <c r="H59" i="4"/>
  <c r="J67" i="4"/>
  <c r="K67" i="4"/>
  <c r="F67" i="4"/>
  <c r="H67" i="4"/>
  <c r="J56" i="4"/>
  <c r="K56" i="4"/>
  <c r="F56" i="4"/>
  <c r="H56" i="4"/>
  <c r="K64" i="4"/>
  <c r="F64" i="4"/>
  <c r="H64" i="4"/>
  <c r="J64" i="4"/>
  <c r="J62" i="4"/>
  <c r="K62" i="4"/>
  <c r="F62" i="4"/>
  <c r="H62" i="4"/>
  <c r="K41" i="4"/>
  <c r="F41" i="4"/>
  <c r="H41" i="4"/>
  <c r="J41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7" i="4"/>
  <c r="L59" i="4"/>
  <c r="L21" i="4"/>
  <c r="L41" i="4"/>
  <c r="L64" i="4"/>
  <c r="L22" i="4"/>
  <c r="L16" i="4"/>
  <c r="L18" i="4"/>
  <c r="L4" i="4"/>
  <c r="J58" i="4" l="1"/>
  <c r="K58" i="4"/>
  <c r="F58" i="4"/>
  <c r="H58" i="4"/>
  <c r="J68" i="4"/>
  <c r="K68" i="4"/>
  <c r="F68" i="4"/>
  <c r="H68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68" i="4"/>
  <c r="L58" i="4"/>
  <c r="F23" i="4" l="1"/>
  <c r="F24" i="4"/>
  <c r="H24" i="4"/>
  <c r="J23" i="4"/>
  <c r="K23" i="4"/>
  <c r="J24" i="4"/>
  <c r="K24" i="4"/>
  <c r="H23" i="4"/>
  <c r="J50" i="4"/>
  <c r="K50" i="4"/>
  <c r="F50" i="4"/>
  <c r="H50" i="4"/>
  <c r="J14" i="4"/>
  <c r="K14" i="4"/>
  <c r="F14" i="4"/>
  <c r="H14" i="4"/>
  <c r="J5" i="4"/>
  <c r="K5" i="4"/>
  <c r="H5" i="4"/>
  <c r="F5" i="4"/>
  <c r="J25" i="4"/>
  <c r="K25" i="4"/>
  <c r="F25" i="4"/>
  <c r="H25" i="4"/>
  <c r="J36" i="4"/>
  <c r="K36" i="4"/>
  <c r="F36" i="4"/>
  <c r="H36" i="4"/>
  <c r="J17" i="4"/>
  <c r="K17" i="4"/>
  <c r="F17" i="4"/>
  <c r="H17" i="4"/>
  <c r="L23" i="4" l="1"/>
  <c r="L36" i="4"/>
  <c r="L24" i="4"/>
  <c r="L5" i="4"/>
  <c r="L17" i="4"/>
  <c r="L25" i="4"/>
  <c r="L14" i="4"/>
  <c r="L50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4" i="4"/>
  <c r="H34" i="4"/>
  <c r="J34" i="4"/>
  <c r="K34" i="4"/>
  <c r="F47" i="4"/>
  <c r="H47" i="4"/>
  <c r="J47" i="4"/>
  <c r="K47" i="4"/>
  <c r="F52" i="4"/>
  <c r="H52" i="4"/>
  <c r="J52" i="4"/>
  <c r="K52" i="4"/>
  <c r="F65" i="4"/>
  <c r="H65" i="4"/>
  <c r="J65" i="4"/>
  <c r="K65" i="4"/>
  <c r="F69" i="4"/>
  <c r="H69" i="4"/>
  <c r="J69" i="4"/>
  <c r="K69" i="4"/>
  <c r="L65" i="4" l="1"/>
  <c r="L52" i="4"/>
  <c r="F70" i="4"/>
  <c r="L47" i="4"/>
  <c r="L34" i="4"/>
  <c r="J70" i="4"/>
  <c r="L69" i="4"/>
  <c r="L6" i="4"/>
  <c r="H70" i="4"/>
  <c r="L70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<sst xmlns="http://schemas.openxmlformats.org/spreadsheetml/2006/main" count="167" uniqueCount="86">
  <si>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</si>
  <si>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</si>
  <si>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</si>
  <si>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</si>
  <si>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</si>
  <si>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</si>
  <si>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</si>
  <si>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</si>
  <si>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</si>
  <si>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</si>
  <si>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</si>
  <si>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</si>
  <si>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</si>
  <si>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</si>
  <si>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</si>
  <si>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</si>
  <si>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</si>
  <si>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</si>
  <si>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</si>
  <si>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</si>
  <si>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</si>
  <si>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</si>
  <si>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</si>
  <si>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</si>
  <si>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</si>
  <si>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</si>
  <si>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</si>
  <si>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</si>
  <si>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</si>
  <si>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</si>
  <si>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</si>
  <si>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</si>
  <si>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</si>
  <si>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</si>
  <si>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</si>
  <si>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</si>
  <si>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</si>
  <si>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</si>
  <si>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</si>
  <si>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</si>
  <si>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</si>
  <si>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</si>
  <si>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</si>
  <si>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</si>
  <si>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</si>
  <si>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</si>
  <si>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</si>
  <si>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</si>
  <si>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</si>
  <si>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</si>
  <si>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</si>
  <si>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</si>
  <si>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</si>
  <si>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</si>
  <si>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</si>
  <si>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</si>
  <si>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</si>
  <si>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</si>
  <si>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</si>
  <si>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</si>
  <si>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</si>
  <si>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</si>
  <si>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</si>
  <si>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</si>
  <si>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</si>
  <si>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</si>
  <si>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</si>
  <si>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</si>
  <si>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</si>
  <si>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</si>
  <si>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</si>
  <si>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</si>
  <si>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</si>
  <si>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</si>
  <si>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</si>
  <si>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</si>
  <si>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</si>
  <si>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</si>
  <si>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</si>
  <si>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Залишок на  01.06.2026р</t>
  </si>
  <si>
    <t>Цефотаксим 1,0</t>
  </si>
  <si>
    <t>Оборот за червень місяць</t>
  </si>
  <si>
    <t>Залишок на  01.07.2026р</t>
  </si>
  <si>
    <t>Натрію хлорид 0,9% 500,0</t>
  </si>
  <si>
    <t>Канюля інфузійна Венопорт плюс 20G</t>
  </si>
  <si>
    <t>Ванкоміцин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</si>
</sst>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25" workbookViewId="0">
      <selection activeCell="I35" sqref="I35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79</v>
      </c>
      <c r="F1" s="43"/>
      <c r="G1" s="46" t="s">
        <v>81</v>
      </c>
      <c r="H1" s="47"/>
      <c r="I1" s="47"/>
      <c r="J1" s="48"/>
      <c r="K1" s="42" t="s">
        <v>82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1500</v>
      </c>
      <c r="F4" s="20">
        <f t="shared" ref="F4:F69" si="0">E4*D4</f>
        <v>32099.999999999996</v>
      </c>
      <c r="G4" s="19">
        <f>900+900</f>
        <v>1800</v>
      </c>
      <c r="H4" s="20">
        <f t="shared" ref="H4:H69" si="1">G4*D4</f>
        <v>38520</v>
      </c>
      <c r="I4" s="19">
        <f>60+60+300+90+120+90+60+60+60+60+90</f>
        <v>1050</v>
      </c>
      <c r="J4" s="20">
        <f>I4*D4</f>
        <v>22470</v>
      </c>
      <c r="K4" s="19">
        <f t="shared" ref="K4" si="2">E4+G4-I4</f>
        <v>2250</v>
      </c>
      <c r="L4" s="20">
        <f t="shared" ref="L4" si="3">F4+H4-J4</f>
        <v>48150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2010</v>
      </c>
      <c r="F5" s="20">
        <f t="shared" si="0"/>
        <v>47315.4</v>
      </c>
      <c r="G5" s="19">
        <f>900+900+900</f>
        <v>2700</v>
      </c>
      <c r="H5" s="20">
        <f t="shared" si="1"/>
        <v>63558</v>
      </c>
      <c r="I5" s="19">
        <f>300+300+60+90+120+90+120+300+90+300+90+60+60+90+90</f>
        <v>2160</v>
      </c>
      <c r="J5" s="20">
        <f t="shared" ref="J5" si="4">I5*D5</f>
        <v>50846.400000000001</v>
      </c>
      <c r="K5" s="19">
        <f t="shared" ref="K5" si="5">E5+G5-I5</f>
        <v>2550</v>
      </c>
      <c r="L5" s="20">
        <f t="shared" ref="L5" si="6">F5+H5-J5</f>
        <v>60026.999999999993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192</v>
      </c>
      <c r="F6" s="20">
        <f t="shared" si="0"/>
        <v>5957.76</v>
      </c>
      <c r="G6" s="19">
        <v>240</v>
      </c>
      <c r="H6" s="20">
        <f t="shared" si="1"/>
        <v>7447.2000000000007</v>
      </c>
      <c r="I6" s="19">
        <f>48+96+48+48+24</f>
        <v>264</v>
      </c>
      <c r="J6" s="20">
        <f t="shared" ref="J6" si="7">I6*D6</f>
        <v>8191.92</v>
      </c>
      <c r="K6" s="19">
        <f t="shared" ref="K6" si="8">E6+G6-I6</f>
        <v>168</v>
      </c>
      <c r="L6" s="20">
        <f t="shared" ref="L6:L11" si="9">F6+H6-J6</f>
        <v>5213.0400000000009</v>
      </c>
    </row>
    <row r="7" spans="1:12" s="4" customFormat="1" x14ac:dyDescent="0.25">
      <c r="A7" s="15">
        <v>4</v>
      </c>
      <c r="B7" s="16" t="s">
        <v>83</v>
      </c>
      <c r="C7" s="17" t="s">
        <v>19</v>
      </c>
      <c r="D7" s="18">
        <v>34.24</v>
      </c>
      <c r="E7" s="19"/>
      <c r="F7" s="20">
        <f t="shared" si="0"/>
        <v>0</v>
      </c>
      <c r="G7" s="19">
        <v>225</v>
      </c>
      <c r="H7" s="20">
        <f t="shared" si="1"/>
        <v>7704</v>
      </c>
      <c r="I7" s="19">
        <f>100+125</f>
        <v>225</v>
      </c>
      <c r="J7" s="20">
        <f t="shared" ref="J7" si="10">I7*D7</f>
        <v>7704</v>
      </c>
      <c r="K7" s="19">
        <f t="shared" ref="K7" si="11">E7+G7-I7</f>
        <v>0</v>
      </c>
      <c r="L7" s="20">
        <f t="shared" ref="L7" si="12">F7+H7-J7</f>
        <v>0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300</v>
      </c>
      <c r="F8" s="20">
        <f t="shared" si="0"/>
        <v>24395.999999999996</v>
      </c>
      <c r="G8" s="19">
        <v>123</v>
      </c>
      <c r="H8" s="20">
        <f t="shared" si="1"/>
        <v>10002.359999999999</v>
      </c>
      <c r="I8" s="19">
        <f>30+20+20+50+60</f>
        <v>180</v>
      </c>
      <c r="J8" s="20">
        <f t="shared" ref="J8" si="13">I8*D8</f>
        <v>14637.599999999999</v>
      </c>
      <c r="K8" s="19">
        <f t="shared" ref="K8" si="14">E8+G8-I8</f>
        <v>243</v>
      </c>
      <c r="L8" s="20">
        <f t="shared" ref="L8" si="15">F8+H8-J8</f>
        <v>19760.759999999995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132</v>
      </c>
      <c r="F9" s="20">
        <f t="shared" si="0"/>
        <v>26553.119999999999</v>
      </c>
      <c r="G9" s="19">
        <v>40</v>
      </c>
      <c r="H9" s="20">
        <f t="shared" si="1"/>
        <v>8046.4</v>
      </c>
      <c r="I9" s="19">
        <f>40+8</f>
        <v>48</v>
      </c>
      <c r="J9" s="20">
        <f t="shared" ref="J9:J10" si="16">I9*D9</f>
        <v>9655.68</v>
      </c>
      <c r="K9" s="19">
        <f t="shared" ref="K9" si="17">E9+G9-I9</f>
        <v>124</v>
      </c>
      <c r="L9" s="20">
        <f t="shared" ref="L9" si="18">F9+H9-J9</f>
        <v>24943.839999999997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336</v>
      </c>
      <c r="F10" s="20">
        <f t="shared" si="0"/>
        <v>8988</v>
      </c>
      <c r="G10" s="19"/>
      <c r="H10" s="20">
        <f t="shared" si="1"/>
        <v>0</v>
      </c>
      <c r="I10" s="19"/>
      <c r="J10" s="20">
        <f t="shared" si="16"/>
        <v>0</v>
      </c>
      <c r="K10" s="19">
        <f t="shared" ref="K10" si="19">E10+G10-I10</f>
        <v>336</v>
      </c>
      <c r="L10" s="20">
        <f t="shared" ref="L10" si="20">F10+H10-J10</f>
        <v>8988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40</v>
      </c>
      <c r="F11" s="20">
        <f t="shared" si="0"/>
        <v>2996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40</v>
      </c>
      <c r="L11" s="20">
        <f t="shared" si="9"/>
        <v>2996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180</v>
      </c>
      <c r="L12" s="20">
        <f t="shared" ref="L12" si="25">F12+H12-J12</f>
        <v>17526.600000000002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240</v>
      </c>
      <c r="F13" s="20">
        <f t="shared" si="0"/>
        <v>11299.199999999999</v>
      </c>
      <c r="G13" s="19"/>
      <c r="H13" s="20">
        <f t="shared" si="1"/>
        <v>0</v>
      </c>
      <c r="I13" s="19">
        <v>48</v>
      </c>
      <c r="J13" s="20">
        <f t="shared" ref="J13" si="26">I13*D13</f>
        <v>2259.84</v>
      </c>
      <c r="K13" s="19">
        <f t="shared" ref="K13" si="27">E13+G13-I13</f>
        <v>192</v>
      </c>
      <c r="L13" s="20">
        <f t="shared" ref="L13" si="28">F13+H13-J13</f>
        <v>9039.3599999999988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82</v>
      </c>
      <c r="F14" s="20">
        <f t="shared" si="0"/>
        <v>4036.04</v>
      </c>
      <c r="G14" s="19">
        <f>120+198</f>
        <v>318</v>
      </c>
      <c r="H14" s="20">
        <f t="shared" si="1"/>
        <v>15651.96</v>
      </c>
      <c r="I14" s="19">
        <f>24+24+24</f>
        <v>72</v>
      </c>
      <c r="J14" s="20">
        <f t="shared" ref="J14" si="29">I14*D14</f>
        <v>3543.84</v>
      </c>
      <c r="K14" s="19">
        <f t="shared" ref="K14" si="30">E14+G14-I14</f>
        <v>328</v>
      </c>
      <c r="L14" s="20">
        <f t="shared" ref="L14" si="31">F14+H14-J14</f>
        <v>16144.16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211</v>
      </c>
      <c r="F15" s="20">
        <f t="shared" si="0"/>
        <v>30704.720000000001</v>
      </c>
      <c r="G15" s="19"/>
      <c r="H15" s="20">
        <f t="shared" si="1"/>
        <v>0</v>
      </c>
      <c r="I15" s="19">
        <v>19</v>
      </c>
      <c r="J15" s="20">
        <f t="shared" ref="J15" si="32">I15*D15</f>
        <v>2764.88</v>
      </c>
      <c r="K15" s="19">
        <f t="shared" ref="K15" si="33">E15+G15-I15</f>
        <v>192</v>
      </c>
      <c r="L15" s="20">
        <f t="shared" ref="L15" si="34">F15+H15-J15</f>
        <v>27939.84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56</v>
      </c>
      <c r="F16" s="20">
        <f t="shared" si="0"/>
        <v>11264.96</v>
      </c>
      <c r="G16" s="19"/>
      <c r="H16" s="20">
        <f t="shared" si="1"/>
        <v>0</v>
      </c>
      <c r="I16" s="19">
        <f>5+10</f>
        <v>15</v>
      </c>
      <c r="J16" s="20">
        <f t="shared" ref="J16" si="35">I16*D16</f>
        <v>3017.4</v>
      </c>
      <c r="K16" s="19">
        <f t="shared" ref="K16" si="36">E16+G16-I16</f>
        <v>41</v>
      </c>
      <c r="L16" s="20">
        <f t="shared" ref="L16" si="37">F16+H16-J16</f>
        <v>8247.56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200</v>
      </c>
      <c r="F17" s="20">
        <f t="shared" si="0"/>
        <v>18190</v>
      </c>
      <c r="G17" s="19">
        <f>180+300+180</f>
        <v>660</v>
      </c>
      <c r="H17" s="20">
        <f t="shared" si="1"/>
        <v>60027</v>
      </c>
      <c r="I17" s="19">
        <f>60+5+120+60+20+60+60+10</f>
        <v>395</v>
      </c>
      <c r="J17" s="20">
        <f t="shared" ref="J17" si="38">I17*D17</f>
        <v>35925.25</v>
      </c>
      <c r="K17" s="19">
        <f t="shared" ref="K17" si="39">E17+G17-I17</f>
        <v>465</v>
      </c>
      <c r="L17" s="20">
        <f t="shared" ref="L17" si="40">F17+H17-J17</f>
        <v>42291.75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309</v>
      </c>
      <c r="F18" s="20">
        <f t="shared" si="0"/>
        <v>33063</v>
      </c>
      <c r="G18" s="19"/>
      <c r="H18" s="20">
        <f t="shared" si="1"/>
        <v>0</v>
      </c>
      <c r="I18" s="19">
        <f>60+10+60</f>
        <v>130</v>
      </c>
      <c r="J18" s="20">
        <f t="shared" ref="J18:J19" si="41">I18*D18</f>
        <v>13910</v>
      </c>
      <c r="K18" s="19">
        <f t="shared" ref="K18" si="42">E18+G18-I18</f>
        <v>179</v>
      </c>
      <c r="L18" s="20">
        <f t="shared" ref="L18" si="43">F18+H18-J18</f>
        <v>19153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20</v>
      </c>
      <c r="F19" s="20">
        <f t="shared" si="0"/>
        <v>8988</v>
      </c>
      <c r="G19" s="19">
        <v>50</v>
      </c>
      <c r="H19" s="20">
        <f t="shared" si="1"/>
        <v>22470</v>
      </c>
      <c r="I19" s="19">
        <v>10</v>
      </c>
      <c r="J19" s="20">
        <f t="shared" si="41"/>
        <v>4494</v>
      </c>
      <c r="K19" s="19">
        <f t="shared" ref="K19" si="44">E19+G19-I19</f>
        <v>60</v>
      </c>
      <c r="L19" s="20">
        <f t="shared" ref="L19" si="45">F19+H19-J19</f>
        <v>26964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192</v>
      </c>
      <c r="F20" s="20">
        <f t="shared" si="0"/>
        <v>7395.84</v>
      </c>
      <c r="G20" s="19"/>
      <c r="H20" s="20">
        <f t="shared" si="1"/>
        <v>0</v>
      </c>
      <c r="I20" s="19">
        <v>48</v>
      </c>
      <c r="J20" s="20">
        <f t="shared" ref="J20" si="46">I20*D20</f>
        <v>1848.96</v>
      </c>
      <c r="K20" s="19">
        <f t="shared" ref="K20" si="47">E20+G20-I20</f>
        <v>144</v>
      </c>
      <c r="L20" s="20">
        <f t="shared" ref="L20" si="48">F20+H20-J20</f>
        <v>5546.88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148</v>
      </c>
      <c r="F23" s="20">
        <f t="shared" si="0"/>
        <v>31355.280000000002</v>
      </c>
      <c r="G23" s="19">
        <v>240</v>
      </c>
      <c r="H23" s="20">
        <f t="shared" si="1"/>
        <v>50846.400000000001</v>
      </c>
      <c r="I23" s="19">
        <f>48+48+10</f>
        <v>106</v>
      </c>
      <c r="J23" s="20">
        <f t="shared" ref="J23:J24" si="54">I23*D23</f>
        <v>22457.16</v>
      </c>
      <c r="K23" s="19">
        <f t="shared" ref="K23:K24" si="55">E23+G23-I23</f>
        <v>282</v>
      </c>
      <c r="L23" s="20">
        <f t="shared" ref="L23:L24" si="56">F23+H23-J23</f>
        <v>59744.520000000004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48+96</f>
        <v>144</v>
      </c>
      <c r="J24" s="20">
        <f t="shared" si="54"/>
        <v>25423.200000000001</v>
      </c>
      <c r="K24" s="19">
        <f t="shared" si="55"/>
        <v>168</v>
      </c>
      <c r="L24" s="20">
        <f t="shared" si="56"/>
        <v>29660.400000000005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360</v>
      </c>
      <c r="F25" s="20">
        <f t="shared" si="0"/>
        <v>10785.6</v>
      </c>
      <c r="G25" s="19">
        <v>450</v>
      </c>
      <c r="H25" s="20">
        <f t="shared" si="1"/>
        <v>13482</v>
      </c>
      <c r="I25" s="19">
        <f>180+90+90</f>
        <v>360</v>
      </c>
      <c r="J25" s="20">
        <f t="shared" ref="J25" si="57">I25*D25</f>
        <v>10785.6</v>
      </c>
      <c r="K25" s="19">
        <f t="shared" ref="K25" si="58">E25+G25-I25</f>
        <v>450</v>
      </c>
      <c r="L25" s="20">
        <f t="shared" ref="L25" si="59">F25+H25-J25</f>
        <v>13481.999999999998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39</v>
      </c>
      <c r="F27" s="20">
        <f t="shared" si="0"/>
        <v>1460.5500000000002</v>
      </c>
      <c r="G27" s="19">
        <f>240+240</f>
        <v>480</v>
      </c>
      <c r="H27" s="20">
        <f t="shared" si="1"/>
        <v>17976</v>
      </c>
      <c r="I27" s="19">
        <v>96</v>
      </c>
      <c r="J27" s="20">
        <f t="shared" ref="J27" si="63">I27*D27</f>
        <v>3595.2000000000003</v>
      </c>
      <c r="K27" s="19">
        <f t="shared" ref="K27" si="64">E27+G27-I27</f>
        <v>423</v>
      </c>
      <c r="L27" s="20">
        <f t="shared" ref="L27" si="65">F27+H27-J27</f>
        <v>15841.349999999999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880</v>
      </c>
      <c r="F28" s="20">
        <f t="shared" si="0"/>
        <v>19773.599999999999</v>
      </c>
      <c r="G28" s="19">
        <v>200</v>
      </c>
      <c r="H28" s="20">
        <f t="shared" si="1"/>
        <v>4494</v>
      </c>
      <c r="I28" s="19">
        <f>240+240+20</f>
        <v>500</v>
      </c>
      <c r="J28" s="20">
        <f t="shared" ref="J28" si="66">I28*D28</f>
        <v>11235</v>
      </c>
      <c r="K28" s="19">
        <f t="shared" ref="K28" si="67">E28+G28-I28</f>
        <v>580</v>
      </c>
      <c r="L28" s="20">
        <f t="shared" ref="L28" si="68">F28+H28-J28</f>
        <v>13032.599999999999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800</v>
      </c>
      <c r="F29" s="22">
        <f t="shared" si="0"/>
        <v>70192</v>
      </c>
      <c r="G29" s="19">
        <v>480</v>
      </c>
      <c r="H29" s="20">
        <f t="shared" si="1"/>
        <v>42115.199999999997</v>
      </c>
      <c r="I29" s="19">
        <f>100+10+100+50+4+30+100</f>
        <v>394</v>
      </c>
      <c r="J29" s="20">
        <f t="shared" ref="J29" si="69">I29*D29</f>
        <v>34569.56</v>
      </c>
      <c r="K29" s="19">
        <f t="shared" ref="K29" si="70">E29+G29-I29</f>
        <v>886</v>
      </c>
      <c r="L29" s="20">
        <f t="shared" ref="L29" si="71">F29+H29-J29</f>
        <v>77737.64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374</v>
      </c>
      <c r="F30" s="22">
        <f t="shared" si="0"/>
        <v>50022.5</v>
      </c>
      <c r="G30" s="19">
        <v>480</v>
      </c>
      <c r="H30" s="20">
        <f t="shared" si="1"/>
        <v>64200</v>
      </c>
      <c r="I30" s="19">
        <f>100+50+40</f>
        <v>190</v>
      </c>
      <c r="J30" s="20">
        <f t="shared" ref="J30" si="72">I30*D30</f>
        <v>25412.5</v>
      </c>
      <c r="K30" s="19">
        <f t="shared" ref="K30" si="73">E30+G30-I30</f>
        <v>664</v>
      </c>
      <c r="L30" s="20">
        <f t="shared" ref="L30" si="74">F30+H30-J30</f>
        <v>88810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1370</v>
      </c>
      <c r="F31" s="22">
        <f t="shared" si="0"/>
        <v>33715.699999999997</v>
      </c>
      <c r="G31" s="19"/>
      <c r="H31" s="20">
        <f t="shared" si="1"/>
        <v>0</v>
      </c>
      <c r="I31" s="19">
        <f>240+100+100+100</f>
        <v>540</v>
      </c>
      <c r="J31" s="20">
        <f t="shared" ref="J31:J33" si="75">I31*D31</f>
        <v>13289.4</v>
      </c>
      <c r="K31" s="19">
        <f t="shared" ref="K31" si="76">E31+G31-I31</f>
        <v>830</v>
      </c>
      <c r="L31" s="20">
        <f t="shared" ref="L31" si="77">F31+H31-J31</f>
        <v>20426.299999999996</v>
      </c>
    </row>
    <row r="32" spans="1:12" s="4" customFormat="1" x14ac:dyDescent="0.25">
      <c r="A32" s="15">
        <v>28</v>
      </c>
      <c r="B32" s="16" t="s">
        <v>80</v>
      </c>
      <c r="C32" s="17" t="s">
        <v>33</v>
      </c>
      <c r="D32" s="18">
        <v>27.82</v>
      </c>
      <c r="E32" s="19">
        <v>1000</v>
      </c>
      <c r="F32" s="22">
        <f t="shared" si="0"/>
        <v>27820</v>
      </c>
      <c r="G32" s="19"/>
      <c r="H32" s="20">
        <f t="shared" si="1"/>
        <v>0</v>
      </c>
      <c r="I32" s="19"/>
      <c r="J32" s="20">
        <f t="shared" si="75"/>
        <v>0</v>
      </c>
      <c r="K32" s="19">
        <f t="shared" ref="K32" si="78">E32+G32-I32</f>
        <v>1000</v>
      </c>
      <c r="L32" s="20">
        <f t="shared" ref="L32" si="79">F32+H32-J32</f>
        <v>27820</v>
      </c>
    </row>
    <row r="33" spans="1:12" s="4" customFormat="1" x14ac:dyDescent="0.25">
      <c r="A33" s="15">
        <v>29</v>
      </c>
      <c r="B33" s="16" t="s">
        <v>85</v>
      </c>
      <c r="C33" s="17" t="s">
        <v>33</v>
      </c>
      <c r="D33" s="18">
        <v>144.44999999999999</v>
      </c>
      <c r="E33" s="19"/>
      <c r="F33" s="22">
        <f t="shared" si="0"/>
        <v>0</v>
      </c>
      <c r="G33" s="19">
        <v>50</v>
      </c>
      <c r="H33" s="20">
        <f t="shared" si="1"/>
        <v>7222.4999999999991</v>
      </c>
      <c r="I33" s="19">
        <v>50</v>
      </c>
      <c r="J33" s="20">
        <f t="shared" si="75"/>
        <v>7222.4999999999991</v>
      </c>
      <c r="K33" s="19">
        <f t="shared" ref="K33" si="80">E33+G33-I33</f>
        <v>0</v>
      </c>
      <c r="L33" s="20">
        <f t="shared" ref="L33" si="81">F33+H33-J33</f>
        <v>0</v>
      </c>
    </row>
    <row r="34" spans="1:12" s="4" customFormat="1" x14ac:dyDescent="0.25">
      <c r="A34" s="15">
        <v>30</v>
      </c>
      <c r="B34" s="16" t="s">
        <v>21</v>
      </c>
      <c r="C34" s="17" t="s">
        <v>22</v>
      </c>
      <c r="D34" s="18">
        <v>74.900000000000006</v>
      </c>
      <c r="E34" s="19">
        <v>135</v>
      </c>
      <c r="F34" s="22">
        <f t="shared" si="0"/>
        <v>10111.5</v>
      </c>
      <c r="G34" s="19">
        <f>216+108</f>
        <v>324</v>
      </c>
      <c r="H34" s="20">
        <f t="shared" si="1"/>
        <v>24267.600000000002</v>
      </c>
      <c r="I34" s="19">
        <f>20+20+3+5+10+10+20+15+5+20+10+5+10</f>
        <v>153</v>
      </c>
      <c r="J34" s="20">
        <f t="shared" ref="J34" si="82">I34*D34</f>
        <v>11459.7</v>
      </c>
      <c r="K34" s="19">
        <f t="shared" ref="K34" si="83">E34+G34-I34</f>
        <v>306</v>
      </c>
      <c r="L34" s="20">
        <f t="shared" ref="L34" si="84">F34+H34-J34</f>
        <v>22919.400000000005</v>
      </c>
    </row>
    <row r="35" spans="1:12" s="4" customFormat="1" x14ac:dyDescent="0.25">
      <c r="A35" s="15">
        <v>31</v>
      </c>
      <c r="B35" s="16" t="s">
        <v>74</v>
      </c>
      <c r="C35" s="17" t="s">
        <v>22</v>
      </c>
      <c r="D35" s="18">
        <v>68.48</v>
      </c>
      <c r="E35" s="19">
        <v>120</v>
      </c>
      <c r="F35" s="22">
        <f t="shared" si="0"/>
        <v>8217.6</v>
      </c>
      <c r="G35" s="19"/>
      <c r="H35" s="20">
        <f t="shared" si="1"/>
        <v>0</v>
      </c>
      <c r="I35" s="19">
        <f>10+5+1</f>
        <v>16</v>
      </c>
      <c r="J35" s="20">
        <f t="shared" ref="J35" si="85">I35*D35</f>
        <v>1095.68</v>
      </c>
      <c r="K35" s="19">
        <f t="shared" ref="K35" si="86">E35+G35-I35</f>
        <v>104</v>
      </c>
      <c r="L35" s="20">
        <f t="shared" ref="L35" si="87">F35+H35-J35</f>
        <v>7121.92</v>
      </c>
    </row>
    <row r="36" spans="1:12" s="4" customFormat="1" x14ac:dyDescent="0.25">
      <c r="A36" s="15">
        <v>32</v>
      </c>
      <c r="B36" s="16" t="s">
        <v>26</v>
      </c>
      <c r="C36" s="17" t="s">
        <v>22</v>
      </c>
      <c r="D36" s="18">
        <v>53.5</v>
      </c>
      <c r="E36" s="19">
        <v>110</v>
      </c>
      <c r="F36" s="22">
        <f t="shared" si="0"/>
        <v>5885</v>
      </c>
      <c r="G36" s="19"/>
      <c r="H36" s="20">
        <f t="shared" si="1"/>
        <v>0</v>
      </c>
      <c r="I36" s="19">
        <f>2+10+5+10+2+5+5</f>
        <v>39</v>
      </c>
      <c r="J36" s="20">
        <f t="shared" ref="J36" si="88">I36*D36</f>
        <v>2086.5</v>
      </c>
      <c r="K36" s="19">
        <f t="shared" ref="K36" si="89">E36+G36-I36</f>
        <v>71</v>
      </c>
      <c r="L36" s="20">
        <f t="shared" ref="L36" si="90">F36+H36-J36</f>
        <v>3798.5</v>
      </c>
    </row>
    <row r="37" spans="1:12" s="4" customFormat="1" x14ac:dyDescent="0.25">
      <c r="A37" s="15">
        <v>33</v>
      </c>
      <c r="B37" s="16" t="s">
        <v>57</v>
      </c>
      <c r="C37" s="17" t="s">
        <v>33</v>
      </c>
      <c r="D37" s="18">
        <v>395.9</v>
      </c>
      <c r="E37" s="19">
        <v>50</v>
      </c>
      <c r="F37" s="22">
        <f t="shared" si="0"/>
        <v>19795</v>
      </c>
      <c r="G37" s="19"/>
      <c r="H37" s="20">
        <f t="shared" si="1"/>
        <v>0</v>
      </c>
      <c r="I37" s="19">
        <f>5+20</f>
        <v>25</v>
      </c>
      <c r="J37" s="20">
        <f t="shared" ref="J37:J38" si="91">I37*D37</f>
        <v>9897.5</v>
      </c>
      <c r="K37" s="19">
        <f t="shared" ref="K37" si="92">E37+G37-I37</f>
        <v>25</v>
      </c>
      <c r="L37" s="20">
        <f t="shared" ref="L37" si="93">F37+H37-J37</f>
        <v>9897.5</v>
      </c>
    </row>
    <row r="38" spans="1:12" s="4" customFormat="1" x14ac:dyDescent="0.25">
      <c r="A38" s="15">
        <v>34</v>
      </c>
      <c r="B38" s="16" t="s">
        <v>72</v>
      </c>
      <c r="C38" s="17" t="s">
        <v>22</v>
      </c>
      <c r="D38" s="18">
        <v>66.34</v>
      </c>
      <c r="E38" s="19">
        <v>18</v>
      </c>
      <c r="F38" s="22">
        <f t="shared" si="0"/>
        <v>1194.1200000000001</v>
      </c>
      <c r="G38" s="19"/>
      <c r="H38" s="20">
        <f t="shared" si="1"/>
        <v>0</v>
      </c>
      <c r="I38" s="19">
        <f>2+1+3</f>
        <v>6</v>
      </c>
      <c r="J38" s="20">
        <f t="shared" si="91"/>
        <v>398.04</v>
      </c>
      <c r="K38" s="19">
        <f t="shared" ref="K38" si="94">E38+G38-I38</f>
        <v>12</v>
      </c>
      <c r="L38" s="20">
        <f t="shared" ref="L38" si="95">F38+H38-J38</f>
        <v>796.08000000000015</v>
      </c>
    </row>
    <row r="39" spans="1:12" s="4" customFormat="1" x14ac:dyDescent="0.25">
      <c r="A39" s="15">
        <v>35</v>
      </c>
      <c r="B39" s="16" t="s">
        <v>27</v>
      </c>
      <c r="C39" s="17" t="s">
        <v>19</v>
      </c>
      <c r="D39" s="18">
        <v>502.9</v>
      </c>
      <c r="E39" s="19">
        <v>5</v>
      </c>
      <c r="F39" s="22">
        <f t="shared" si="0"/>
        <v>2514.5</v>
      </c>
      <c r="G39" s="19">
        <f>10+10</f>
        <v>20</v>
      </c>
      <c r="H39" s="20">
        <f t="shared" si="1"/>
        <v>10058</v>
      </c>
      <c r="I39" s="19">
        <f>5+10</f>
        <v>15</v>
      </c>
      <c r="J39" s="20">
        <f t="shared" ref="J39" si="96">I39*D39</f>
        <v>7543.5</v>
      </c>
      <c r="K39" s="19">
        <f t="shared" ref="K39" si="97">E39+G39-I39</f>
        <v>10</v>
      </c>
      <c r="L39" s="20">
        <f t="shared" ref="L39" si="98">F39+H39-J39</f>
        <v>5029</v>
      </c>
    </row>
    <row r="40" spans="1:12" s="4" customFormat="1" x14ac:dyDescent="0.25">
      <c r="A40" s="15">
        <v>36</v>
      </c>
      <c r="B40" s="16" t="s">
        <v>50</v>
      </c>
      <c r="C40" s="17" t="s">
        <v>33</v>
      </c>
      <c r="D40" s="18">
        <v>90.95</v>
      </c>
      <c r="E40" s="19">
        <v>14</v>
      </c>
      <c r="F40" s="22">
        <f t="shared" si="0"/>
        <v>1273.3</v>
      </c>
      <c r="G40" s="19"/>
      <c r="H40" s="20">
        <f t="shared" si="1"/>
        <v>0</v>
      </c>
      <c r="I40" s="19"/>
      <c r="J40" s="20">
        <f t="shared" ref="J40" si="99">I40*D40</f>
        <v>0</v>
      </c>
      <c r="K40" s="19">
        <f t="shared" ref="K40" si="100">E40+G40-I40</f>
        <v>14</v>
      </c>
      <c r="L40" s="20">
        <f t="shared" ref="L40" si="101">F40+H40-J40</f>
        <v>1273.3</v>
      </c>
    </row>
    <row r="41" spans="1:12" s="4" customFormat="1" x14ac:dyDescent="0.25">
      <c r="A41" s="15">
        <v>37</v>
      </c>
      <c r="B41" s="16" t="s">
        <v>64</v>
      </c>
      <c r="C41" s="17" t="s">
        <v>22</v>
      </c>
      <c r="D41" s="18">
        <v>101.65</v>
      </c>
      <c r="E41" s="19">
        <v>76</v>
      </c>
      <c r="F41" s="22">
        <f t="shared" si="0"/>
        <v>7725.4000000000005</v>
      </c>
      <c r="G41" s="19"/>
      <c r="H41" s="20">
        <f t="shared" si="1"/>
        <v>0</v>
      </c>
      <c r="I41" s="19">
        <f>10+2+3</f>
        <v>15</v>
      </c>
      <c r="J41" s="20">
        <f t="shared" ref="J41" si="102">I41*D41</f>
        <v>1524.75</v>
      </c>
      <c r="K41" s="19">
        <f t="shared" ref="K41" si="103">E41+G41-I41</f>
        <v>61</v>
      </c>
      <c r="L41" s="20">
        <f t="shared" ref="L41" si="104">F41+H41-J41</f>
        <v>6200.6500000000005</v>
      </c>
    </row>
    <row r="42" spans="1:12" s="4" customFormat="1" x14ac:dyDescent="0.25">
      <c r="A42" s="15">
        <v>38</v>
      </c>
      <c r="B42" s="16" t="s">
        <v>28</v>
      </c>
      <c r="C42" s="17" t="s">
        <v>22</v>
      </c>
      <c r="D42" s="18">
        <v>181.9</v>
      </c>
      <c r="E42" s="19">
        <v>14</v>
      </c>
      <c r="F42" s="22">
        <f t="shared" si="0"/>
        <v>2546.6</v>
      </c>
      <c r="G42" s="19">
        <f>20+30</f>
        <v>50</v>
      </c>
      <c r="H42" s="20">
        <f t="shared" si="1"/>
        <v>9095</v>
      </c>
      <c r="I42" s="19">
        <f>5+5+2+10</f>
        <v>22</v>
      </c>
      <c r="J42" s="20">
        <f t="shared" ref="J42:J46" si="105">I42*D42</f>
        <v>4001.8</v>
      </c>
      <c r="K42" s="19">
        <f t="shared" ref="K42" si="106">E42+G42-I42</f>
        <v>42</v>
      </c>
      <c r="L42" s="20">
        <f t="shared" ref="L42" si="107">F42+H42-J42</f>
        <v>7639.8</v>
      </c>
    </row>
    <row r="43" spans="1:12" s="4" customFormat="1" x14ac:dyDescent="0.25">
      <c r="A43" s="15">
        <v>39</v>
      </c>
      <c r="B43" s="16" t="s">
        <v>67</v>
      </c>
      <c r="C43" s="17" t="s">
        <v>33</v>
      </c>
      <c r="D43" s="18">
        <v>331.7</v>
      </c>
      <c r="E43" s="19">
        <v>40</v>
      </c>
      <c r="F43" s="22">
        <f t="shared" si="0"/>
        <v>13268</v>
      </c>
      <c r="G43" s="19"/>
      <c r="H43" s="20">
        <f t="shared" si="1"/>
        <v>0</v>
      </c>
      <c r="I43" s="19"/>
      <c r="J43" s="20">
        <f t="shared" si="105"/>
        <v>0</v>
      </c>
      <c r="K43" s="19">
        <f t="shared" ref="K43" si="108">E43+G43-I43</f>
        <v>40</v>
      </c>
      <c r="L43" s="20">
        <f t="shared" ref="L43" si="109">F43+H43-J43</f>
        <v>13268</v>
      </c>
    </row>
    <row r="44" spans="1:12" s="4" customFormat="1" x14ac:dyDescent="0.25">
      <c r="A44" s="15">
        <v>40</v>
      </c>
      <c r="B44" s="16" t="s">
        <v>68</v>
      </c>
      <c r="C44" s="17" t="s">
        <v>33</v>
      </c>
      <c r="D44" s="18">
        <v>749</v>
      </c>
      <c r="E44" s="19">
        <v>5</v>
      </c>
      <c r="F44" s="22">
        <f t="shared" si="0"/>
        <v>3745</v>
      </c>
      <c r="G44" s="19">
        <v>5</v>
      </c>
      <c r="H44" s="20">
        <f t="shared" si="1"/>
        <v>3745</v>
      </c>
      <c r="I44" s="19">
        <v>5</v>
      </c>
      <c r="J44" s="20">
        <f t="shared" si="105"/>
        <v>3745</v>
      </c>
      <c r="K44" s="19">
        <f t="shared" ref="K44" si="110">E44+G44-I44</f>
        <v>5</v>
      </c>
      <c r="L44" s="20">
        <f t="shared" ref="L44" si="111">F44+H44-J44</f>
        <v>3745</v>
      </c>
    </row>
    <row r="45" spans="1:12" s="4" customFormat="1" ht="60" x14ac:dyDescent="0.25">
      <c r="A45" s="32">
        <v>41</v>
      </c>
      <c r="B45" s="16" t="s">
        <v>69</v>
      </c>
      <c r="C45" s="23" t="s">
        <v>24</v>
      </c>
      <c r="D45" s="33">
        <v>22.47</v>
      </c>
      <c r="E45" s="34">
        <v>5</v>
      </c>
      <c r="F45" s="26">
        <f t="shared" si="0"/>
        <v>112.35</v>
      </c>
      <c r="G45" s="25">
        <v>5</v>
      </c>
      <c r="H45" s="27">
        <f t="shared" si="1"/>
        <v>112.35</v>
      </c>
      <c r="I45" s="25">
        <v>5</v>
      </c>
      <c r="J45" s="27">
        <f t="shared" si="105"/>
        <v>112.35</v>
      </c>
      <c r="K45" s="25">
        <f t="shared" ref="K45" si="112">E45+G45-I45</f>
        <v>5</v>
      </c>
      <c r="L45" s="27">
        <f t="shared" ref="L45" si="113">F45+H45-J45</f>
        <v>112.35</v>
      </c>
    </row>
    <row r="46" spans="1:12" s="4" customFormat="1" x14ac:dyDescent="0.25">
      <c r="A46" s="15">
        <v>42</v>
      </c>
      <c r="B46" s="16" t="s">
        <v>73</v>
      </c>
      <c r="C46" s="23" t="s">
        <v>22</v>
      </c>
      <c r="D46" s="33">
        <v>1208.03</v>
      </c>
      <c r="E46" s="35">
        <v>3</v>
      </c>
      <c r="F46" s="26">
        <f t="shared" si="0"/>
        <v>3624.09</v>
      </c>
      <c r="G46" s="25">
        <v>10</v>
      </c>
      <c r="H46" s="27">
        <f t="shared" si="1"/>
        <v>12080.3</v>
      </c>
      <c r="I46" s="25"/>
      <c r="J46" s="27">
        <f t="shared" si="105"/>
        <v>0</v>
      </c>
      <c r="K46" s="25">
        <f t="shared" ref="K46" si="114">E46+G46-I46</f>
        <v>13</v>
      </c>
      <c r="L46" s="27">
        <f t="shared" ref="L46" si="115">F46+H46-J46</f>
        <v>15704.39</v>
      </c>
    </row>
    <row r="47" spans="1:12" s="4" customFormat="1" x14ac:dyDescent="0.25">
      <c r="A47" s="15">
        <v>43</v>
      </c>
      <c r="B47" s="16" t="s">
        <v>54</v>
      </c>
      <c r="C47" s="17" t="s">
        <v>22</v>
      </c>
      <c r="D47" s="18">
        <v>100.49</v>
      </c>
      <c r="E47" s="19">
        <v>38</v>
      </c>
      <c r="F47" s="22">
        <f t="shared" si="0"/>
        <v>3818.62</v>
      </c>
      <c r="G47" s="19"/>
      <c r="H47" s="20">
        <f t="shared" si="1"/>
        <v>0</v>
      </c>
      <c r="I47" s="19"/>
      <c r="J47" s="20">
        <f t="shared" ref="J47" si="116">I47*D47</f>
        <v>0</v>
      </c>
      <c r="K47" s="19">
        <f t="shared" ref="K47" si="117">E47+G47-I47</f>
        <v>38</v>
      </c>
      <c r="L47" s="20">
        <f t="shared" ref="L47" si="118">F47+H47-J47</f>
        <v>3818.62</v>
      </c>
    </row>
    <row r="48" spans="1:12" s="4" customFormat="1" ht="16.5" customHeight="1" x14ac:dyDescent="0.25">
      <c r="A48" s="15">
        <v>44</v>
      </c>
      <c r="B48" s="16" t="s">
        <v>45</v>
      </c>
      <c r="C48" s="17" t="s">
        <v>33</v>
      </c>
      <c r="D48" s="18">
        <v>293.18</v>
      </c>
      <c r="E48" s="19">
        <v>30</v>
      </c>
      <c r="F48" s="22">
        <f t="shared" si="0"/>
        <v>8795.4</v>
      </c>
      <c r="G48" s="19">
        <f>100+200</f>
        <v>300</v>
      </c>
      <c r="H48" s="20">
        <f t="shared" si="1"/>
        <v>87954</v>
      </c>
      <c r="I48" s="19">
        <v>20</v>
      </c>
      <c r="J48" s="20">
        <f t="shared" ref="J48" si="119">I48*D48</f>
        <v>5863.6</v>
      </c>
      <c r="K48" s="19">
        <f t="shared" ref="K48" si="120">E48+G48-I48</f>
        <v>310</v>
      </c>
      <c r="L48" s="20">
        <f t="shared" ref="L48" si="121">F48+H48-J48</f>
        <v>90885.799999999988</v>
      </c>
    </row>
    <row r="49" spans="1:12" s="4" customFormat="1" x14ac:dyDescent="0.25">
      <c r="A49" s="15">
        <v>45</v>
      </c>
      <c r="B49" s="16" t="s">
        <v>30</v>
      </c>
      <c r="C49" s="17" t="s">
        <v>22</v>
      </c>
      <c r="D49" s="18">
        <v>181.9</v>
      </c>
      <c r="E49" s="19">
        <v>117</v>
      </c>
      <c r="F49" s="22">
        <f>E49*D49</f>
        <v>21282.3</v>
      </c>
      <c r="G49" s="19">
        <f>90+90</f>
        <v>180</v>
      </c>
      <c r="H49" s="20">
        <f t="shared" ref="H49:H55" si="122">G49*D49</f>
        <v>32742</v>
      </c>
      <c r="I49" s="19">
        <f>20+20+20</f>
        <v>60</v>
      </c>
      <c r="J49" s="20">
        <f t="shared" ref="J49" si="123">I49*D49</f>
        <v>10914</v>
      </c>
      <c r="K49" s="19">
        <f t="shared" ref="K49" si="124">E49+G49-I49</f>
        <v>237</v>
      </c>
      <c r="L49" s="20">
        <f>F49+H49-J49</f>
        <v>43110.3</v>
      </c>
    </row>
    <row r="50" spans="1:12" s="4" customFormat="1" x14ac:dyDescent="0.25">
      <c r="A50" s="15">
        <v>46</v>
      </c>
      <c r="B50" s="16" t="s">
        <v>55</v>
      </c>
      <c r="C50" s="17" t="s">
        <v>33</v>
      </c>
      <c r="D50" s="18">
        <v>53.5</v>
      </c>
      <c r="E50" s="19">
        <v>205</v>
      </c>
      <c r="F50" s="22">
        <f>E50*D50</f>
        <v>10967.5</v>
      </c>
      <c r="G50" s="19">
        <v>400</v>
      </c>
      <c r="H50" s="20">
        <f t="shared" si="122"/>
        <v>21400</v>
      </c>
      <c r="I50" s="19">
        <f>80+40+40+10+40+40</f>
        <v>250</v>
      </c>
      <c r="J50" s="20">
        <f t="shared" ref="J50" si="125">I50*D50</f>
        <v>13375</v>
      </c>
      <c r="K50" s="19">
        <f t="shared" ref="K50" si="126">E50+G50-I50</f>
        <v>355</v>
      </c>
      <c r="L50" s="20">
        <f>F50+H50-J50</f>
        <v>18992.5</v>
      </c>
    </row>
    <row r="51" spans="1:12" s="4" customFormat="1" x14ac:dyDescent="0.25">
      <c r="A51" s="15">
        <v>47</v>
      </c>
      <c r="B51" s="16" t="s">
        <v>78</v>
      </c>
      <c r="C51" s="17" t="s">
        <v>22</v>
      </c>
      <c r="D51" s="18">
        <v>706.2</v>
      </c>
      <c r="E51" s="19">
        <v>13</v>
      </c>
      <c r="F51" s="22">
        <f>E51*D51</f>
        <v>9180.6</v>
      </c>
      <c r="G51" s="19"/>
      <c r="H51" s="20">
        <f t="shared" si="122"/>
        <v>0</v>
      </c>
      <c r="I51" s="19"/>
      <c r="J51" s="20">
        <f t="shared" ref="J51" si="127">I51*D51</f>
        <v>0</v>
      </c>
      <c r="K51" s="19">
        <f t="shared" ref="K51" si="128">E51+G51-I51</f>
        <v>13</v>
      </c>
      <c r="L51" s="20">
        <f>F51+H51-J51</f>
        <v>9180.6</v>
      </c>
    </row>
    <row r="52" spans="1:12" s="4" customFormat="1" x14ac:dyDescent="0.25">
      <c r="A52" s="15">
        <v>48</v>
      </c>
      <c r="B52" s="16" t="s">
        <v>51</v>
      </c>
      <c r="C52" s="17" t="s">
        <v>24</v>
      </c>
      <c r="D52" s="18">
        <v>3.96</v>
      </c>
      <c r="E52" s="19">
        <v>100</v>
      </c>
      <c r="F52" s="22">
        <f t="shared" si="0"/>
        <v>396</v>
      </c>
      <c r="G52" s="19"/>
      <c r="H52" s="20">
        <f t="shared" si="122"/>
        <v>0</v>
      </c>
      <c r="I52" s="19">
        <v>100</v>
      </c>
      <c r="J52" s="20">
        <f t="shared" ref="J52" si="129">I52*D52</f>
        <v>396</v>
      </c>
      <c r="K52" s="19">
        <f t="shared" ref="K52" si="130">E52+G52-I52</f>
        <v>0</v>
      </c>
      <c r="L52" s="20">
        <f t="shared" ref="L52" si="131">F52+H52-J52</f>
        <v>0</v>
      </c>
    </row>
    <row r="53" spans="1:12" s="4" customFormat="1" x14ac:dyDescent="0.25">
      <c r="A53" s="15">
        <v>49</v>
      </c>
      <c r="B53" s="16" t="s">
        <v>51</v>
      </c>
      <c r="C53" s="17" t="s">
        <v>24</v>
      </c>
      <c r="D53" s="18">
        <v>3.21</v>
      </c>
      <c r="E53" s="19"/>
      <c r="F53" s="22">
        <f t="shared" si="0"/>
        <v>0</v>
      </c>
      <c r="G53" s="19">
        <v>2000</v>
      </c>
      <c r="H53" s="20">
        <f t="shared" si="122"/>
        <v>6420</v>
      </c>
      <c r="I53" s="19">
        <v>200</v>
      </c>
      <c r="J53" s="20">
        <f t="shared" ref="J53" si="132">I53*D53</f>
        <v>642</v>
      </c>
      <c r="K53" s="19">
        <f t="shared" ref="K53" si="133">E53+G53-I53</f>
        <v>1800</v>
      </c>
      <c r="L53" s="20">
        <f t="shared" ref="L53" si="134">F53+H53-J53</f>
        <v>5778</v>
      </c>
    </row>
    <row r="54" spans="1:12" s="4" customFormat="1" x14ac:dyDescent="0.25">
      <c r="A54" s="15">
        <v>50</v>
      </c>
      <c r="B54" s="16" t="s">
        <v>70</v>
      </c>
      <c r="C54" s="17" t="s">
        <v>24</v>
      </c>
      <c r="D54" s="18">
        <v>2.14</v>
      </c>
      <c r="E54" s="19">
        <v>2800</v>
      </c>
      <c r="F54" s="22">
        <f t="shared" si="0"/>
        <v>5992</v>
      </c>
      <c r="G54" s="19">
        <v>3200</v>
      </c>
      <c r="H54" s="20">
        <f t="shared" si="122"/>
        <v>6848</v>
      </c>
      <c r="I54" s="19">
        <f>100+500+300+1600+200+200</f>
        <v>2900</v>
      </c>
      <c r="J54" s="20">
        <f t="shared" ref="J54" si="135">I54*D54</f>
        <v>6206</v>
      </c>
      <c r="K54" s="19">
        <f t="shared" ref="K54" si="136">E54+G54-I54</f>
        <v>3100</v>
      </c>
      <c r="L54" s="20">
        <f t="shared" ref="L54" si="137">F54+H54-J54</f>
        <v>6634</v>
      </c>
    </row>
    <row r="55" spans="1:12" s="4" customFormat="1" x14ac:dyDescent="0.25">
      <c r="A55" s="15">
        <v>51</v>
      </c>
      <c r="B55" s="16" t="s">
        <v>43</v>
      </c>
      <c r="C55" s="17" t="s">
        <v>24</v>
      </c>
      <c r="D55" s="18">
        <v>2.14</v>
      </c>
      <c r="E55" s="19">
        <v>3700</v>
      </c>
      <c r="F55" s="22">
        <f t="shared" si="0"/>
        <v>7918.0000000000009</v>
      </c>
      <c r="G55" s="19">
        <f>6000+6000</f>
        <v>12000</v>
      </c>
      <c r="H55" s="20">
        <f t="shared" si="122"/>
        <v>25680</v>
      </c>
      <c r="I55" s="19">
        <f>1200+100+500+1500+200+1200+200+100+1200+300+400+200+200+200+1200</f>
        <v>8700</v>
      </c>
      <c r="J55" s="20">
        <f t="shared" ref="J55" si="138">I55*D55</f>
        <v>18618</v>
      </c>
      <c r="K55" s="19">
        <f t="shared" ref="K55" si="139">E55+G55-I55</f>
        <v>7000</v>
      </c>
      <c r="L55" s="20">
        <f t="shared" ref="L55" si="140">F55+H55-J55</f>
        <v>14980</v>
      </c>
    </row>
    <row r="56" spans="1:12" s="4" customFormat="1" x14ac:dyDescent="0.25">
      <c r="A56" s="15">
        <v>52</v>
      </c>
      <c r="B56" s="16" t="s">
        <v>25</v>
      </c>
      <c r="C56" s="17" t="s">
        <v>24</v>
      </c>
      <c r="D56" s="18">
        <v>3.21</v>
      </c>
      <c r="E56" s="19">
        <v>5150</v>
      </c>
      <c r="F56" s="22">
        <f t="shared" si="0"/>
        <v>16531.5</v>
      </c>
      <c r="G56" s="19">
        <v>5000</v>
      </c>
      <c r="H56" s="20">
        <f t="shared" si="1"/>
        <v>16050</v>
      </c>
      <c r="I56" s="19">
        <f>50+300+1000+100+1000+50+100+1000+200+1000+50+200</f>
        <v>5050</v>
      </c>
      <c r="J56" s="20">
        <f t="shared" ref="J56" si="141">I56*D56</f>
        <v>16210.5</v>
      </c>
      <c r="K56" s="19">
        <f t="shared" ref="K56" si="142">E56+G56-I56</f>
        <v>5100</v>
      </c>
      <c r="L56" s="20">
        <f t="shared" ref="L56" si="143">F56+H56-J56</f>
        <v>16371</v>
      </c>
    </row>
    <row r="57" spans="1:12" s="4" customFormat="1" x14ac:dyDescent="0.25">
      <c r="A57" s="15">
        <v>53</v>
      </c>
      <c r="B57" s="16" t="s">
        <v>36</v>
      </c>
      <c r="C57" s="17" t="s">
        <v>24</v>
      </c>
      <c r="D57" s="18">
        <v>4.28</v>
      </c>
      <c r="E57" s="19">
        <v>2350</v>
      </c>
      <c r="F57" s="22">
        <f t="shared" si="0"/>
        <v>10058</v>
      </c>
      <c r="G57" s="19">
        <f>2400+4000</f>
        <v>6400</v>
      </c>
      <c r="H57" s="20">
        <f t="shared" si="1"/>
        <v>27392</v>
      </c>
      <c r="I57" s="19">
        <f>500+800+100+800+50+50+200+800+200</f>
        <v>3500</v>
      </c>
      <c r="J57" s="20">
        <f t="shared" ref="J57" si="144">I57*D57</f>
        <v>14980</v>
      </c>
      <c r="K57" s="19">
        <f t="shared" ref="K57" si="145">E57+G57-I57</f>
        <v>5250</v>
      </c>
      <c r="L57" s="20">
        <f t="shared" ref="L57" si="146">F57+H57-J57</f>
        <v>22470</v>
      </c>
    </row>
    <row r="58" spans="1:12" s="4" customFormat="1" x14ac:dyDescent="0.25">
      <c r="A58" s="15">
        <v>54</v>
      </c>
      <c r="B58" s="16" t="s">
        <v>37</v>
      </c>
      <c r="C58" s="17" t="s">
        <v>24</v>
      </c>
      <c r="D58" s="18">
        <v>18.190000000000001</v>
      </c>
      <c r="E58" s="19">
        <v>453</v>
      </c>
      <c r="F58" s="22">
        <f t="shared" si="0"/>
        <v>8240.07</v>
      </c>
      <c r="G58" s="19">
        <v>250</v>
      </c>
      <c r="H58" s="20">
        <f t="shared" si="1"/>
        <v>4547.5</v>
      </c>
      <c r="I58" s="19">
        <f>10+10+10+10+50+50+10+50+10+50+10</f>
        <v>270</v>
      </c>
      <c r="J58" s="20">
        <f t="shared" ref="J58" si="147">I58*D58</f>
        <v>4911.3</v>
      </c>
      <c r="K58" s="19">
        <f t="shared" ref="K58" si="148">E58+G58-I58</f>
        <v>433</v>
      </c>
      <c r="L58" s="20">
        <f t="shared" ref="L58" si="149">F58+H58-J58</f>
        <v>7876.2699999999995</v>
      </c>
    </row>
    <row r="59" spans="1:12" s="4" customFormat="1" ht="30" x14ac:dyDescent="0.25">
      <c r="A59" s="15">
        <v>55</v>
      </c>
      <c r="B59" s="16" t="s">
        <v>38</v>
      </c>
      <c r="C59" s="23" t="s">
        <v>24</v>
      </c>
      <c r="D59" s="24">
        <v>112.35</v>
      </c>
      <c r="E59" s="25">
        <v>396</v>
      </c>
      <c r="F59" s="26">
        <f t="shared" si="0"/>
        <v>44490.6</v>
      </c>
      <c r="G59" s="25">
        <v>300</v>
      </c>
      <c r="H59" s="27">
        <f t="shared" si="1"/>
        <v>33705</v>
      </c>
      <c r="I59" s="25">
        <f>2+120+30+5+30+30+30</f>
        <v>247</v>
      </c>
      <c r="J59" s="27">
        <f t="shared" ref="J59:J60" si="150">I59*D59</f>
        <v>27750.449999999997</v>
      </c>
      <c r="K59" s="25">
        <f t="shared" ref="K59" si="151">E59+G59-I59</f>
        <v>449</v>
      </c>
      <c r="L59" s="27">
        <f t="shared" ref="L59" si="152">F59+H59-J59</f>
        <v>50445.150000000009</v>
      </c>
    </row>
    <row r="60" spans="1:12" s="4" customFormat="1" ht="29.25" customHeight="1" x14ac:dyDescent="0.25">
      <c r="A60" s="15">
        <v>56</v>
      </c>
      <c r="B60" s="16" t="s">
        <v>34</v>
      </c>
      <c r="C60" s="23" t="s">
        <v>24</v>
      </c>
      <c r="D60" s="24">
        <v>16.05</v>
      </c>
      <c r="E60" s="25">
        <v>500</v>
      </c>
      <c r="F60" s="26">
        <f>E60*D60</f>
        <v>8025</v>
      </c>
      <c r="G60" s="25">
        <v>500</v>
      </c>
      <c r="H60" s="27">
        <f t="shared" si="1"/>
        <v>8025</v>
      </c>
      <c r="I60" s="25">
        <f>100+100+100</f>
        <v>300</v>
      </c>
      <c r="J60" s="27">
        <f t="shared" si="150"/>
        <v>4815</v>
      </c>
      <c r="K60" s="25">
        <f t="shared" ref="K60" si="153">E60+G60-I60</f>
        <v>700</v>
      </c>
      <c r="L60" s="27">
        <f t="shared" ref="L60" si="154">F60+H60-J60</f>
        <v>11235</v>
      </c>
    </row>
    <row r="61" spans="1:12" s="4" customFormat="1" ht="29.25" customHeight="1" x14ac:dyDescent="0.25">
      <c r="A61" s="15">
        <v>57</v>
      </c>
      <c r="B61" s="16" t="s">
        <v>84</v>
      </c>
      <c r="C61" s="23" t="s">
        <v>24</v>
      </c>
      <c r="D61" s="24">
        <v>16.05</v>
      </c>
      <c r="E61" s="25"/>
      <c r="F61" s="26">
        <f>E61*D61</f>
        <v>0</v>
      </c>
      <c r="G61" s="25">
        <v>1800</v>
      </c>
      <c r="H61" s="27">
        <f t="shared" si="1"/>
        <v>28890</v>
      </c>
      <c r="I61" s="25">
        <f>200+100+300+100+100+100</f>
        <v>900</v>
      </c>
      <c r="J61" s="27">
        <f t="shared" ref="J61" si="155">I61*D61</f>
        <v>14445</v>
      </c>
      <c r="K61" s="25">
        <f t="shared" ref="K61" si="156">E61+G61-I61</f>
        <v>900</v>
      </c>
      <c r="L61" s="27">
        <f t="shared" ref="L61" si="157">F61+H61-J61</f>
        <v>14445</v>
      </c>
    </row>
    <row r="62" spans="1:12" s="4" customFormat="1" ht="29.25" customHeight="1" x14ac:dyDescent="0.25">
      <c r="A62" s="15">
        <v>58</v>
      </c>
      <c r="B62" s="16" t="s">
        <v>35</v>
      </c>
      <c r="C62" s="23" t="s">
        <v>24</v>
      </c>
      <c r="D62" s="24">
        <v>16.05</v>
      </c>
      <c r="E62" s="25">
        <v>800</v>
      </c>
      <c r="F62" s="26">
        <f>E62*D62</f>
        <v>12840</v>
      </c>
      <c r="G62" s="25">
        <v>1000</v>
      </c>
      <c r="H62" s="27">
        <f t="shared" si="1"/>
        <v>16050</v>
      </c>
      <c r="I62" s="25">
        <f>100+100+200+200+100</f>
        <v>700</v>
      </c>
      <c r="J62" s="27">
        <f t="shared" ref="J62" si="158">I62*D62</f>
        <v>11235</v>
      </c>
      <c r="K62" s="25">
        <f t="shared" ref="K62" si="159">E62+G62-I62</f>
        <v>1100</v>
      </c>
      <c r="L62" s="27">
        <f t="shared" ref="L62" si="160">F62+H62-J62</f>
        <v>17655</v>
      </c>
    </row>
    <row r="63" spans="1:12" s="4" customFormat="1" ht="28.5" customHeight="1" x14ac:dyDescent="0.25">
      <c r="A63" s="15">
        <v>59</v>
      </c>
      <c r="B63" s="16" t="s">
        <v>46</v>
      </c>
      <c r="C63" s="23" t="s">
        <v>24</v>
      </c>
      <c r="D63" s="24">
        <v>16.05</v>
      </c>
      <c r="E63" s="25">
        <v>900</v>
      </c>
      <c r="F63" s="26">
        <f t="shared" si="0"/>
        <v>14445</v>
      </c>
      <c r="G63" s="25"/>
      <c r="H63" s="27">
        <f t="shared" si="1"/>
        <v>0</v>
      </c>
      <c r="I63" s="25">
        <f>200+100+100</f>
        <v>400</v>
      </c>
      <c r="J63" s="27">
        <f t="shared" ref="J63" si="161">I63*D63</f>
        <v>6420</v>
      </c>
      <c r="K63" s="25">
        <f t="shared" ref="K63" si="162">E63+G63-I63</f>
        <v>500</v>
      </c>
      <c r="L63" s="27">
        <f t="shared" ref="L63" si="163">F63+H63-J63</f>
        <v>8025</v>
      </c>
    </row>
    <row r="64" spans="1:12" s="4" customFormat="1" ht="27.75" customHeight="1" x14ac:dyDescent="0.25">
      <c r="A64" s="15">
        <v>60</v>
      </c>
      <c r="B64" s="16" t="s">
        <v>65</v>
      </c>
      <c r="C64" s="23" t="s">
        <v>24</v>
      </c>
      <c r="D64" s="24">
        <v>16.05</v>
      </c>
      <c r="E64" s="25">
        <v>1000</v>
      </c>
      <c r="F64" s="26">
        <f t="shared" si="0"/>
        <v>16050</v>
      </c>
      <c r="G64" s="25"/>
      <c r="H64" s="27">
        <f t="shared" si="1"/>
        <v>0</v>
      </c>
      <c r="I64" s="25">
        <v>100</v>
      </c>
      <c r="J64" s="27">
        <f t="shared" ref="J64" si="164">I64*D64</f>
        <v>1605</v>
      </c>
      <c r="K64" s="25">
        <f t="shared" ref="K64" si="165">E64+G64-I64</f>
        <v>900</v>
      </c>
      <c r="L64" s="27">
        <f t="shared" ref="L64" si="166">F64+H64-J64</f>
        <v>14445</v>
      </c>
    </row>
    <row r="65" spans="1:12" s="4" customFormat="1" x14ac:dyDescent="0.25">
      <c r="A65" s="15">
        <v>61</v>
      </c>
      <c r="B65" s="16" t="s">
        <v>66</v>
      </c>
      <c r="C65" s="17" t="s">
        <v>24</v>
      </c>
      <c r="D65" s="24">
        <v>10.51</v>
      </c>
      <c r="E65" s="25">
        <v>200</v>
      </c>
      <c r="F65" s="26">
        <f t="shared" si="0"/>
        <v>2102</v>
      </c>
      <c r="G65" s="25"/>
      <c r="H65" s="27">
        <f t="shared" si="1"/>
        <v>0</v>
      </c>
      <c r="I65" s="25"/>
      <c r="J65" s="27">
        <f t="shared" ref="J65:J66" si="167">I65*D65</f>
        <v>0</v>
      </c>
      <c r="K65" s="25">
        <f t="shared" ref="K65" si="168">E65+G65-I65</f>
        <v>200</v>
      </c>
      <c r="L65" s="27">
        <f t="shared" ref="L65" si="169">F65+H65-J65</f>
        <v>2102</v>
      </c>
    </row>
    <row r="66" spans="1:12" s="4" customFormat="1" x14ac:dyDescent="0.25">
      <c r="A66" s="15">
        <v>62</v>
      </c>
      <c r="B66" s="16" t="s">
        <v>66</v>
      </c>
      <c r="C66" s="17" t="s">
        <v>24</v>
      </c>
      <c r="D66" s="24">
        <v>8.56</v>
      </c>
      <c r="E66" s="25"/>
      <c r="F66" s="26">
        <f t="shared" si="0"/>
        <v>0</v>
      </c>
      <c r="G66" s="25">
        <v>1000</v>
      </c>
      <c r="H66" s="27">
        <f t="shared" si="1"/>
        <v>8560</v>
      </c>
      <c r="I66" s="25"/>
      <c r="J66" s="27">
        <f t="shared" si="167"/>
        <v>0</v>
      </c>
      <c r="K66" s="25">
        <f t="shared" ref="K66" si="170">E66+G66-I66</f>
        <v>1000</v>
      </c>
      <c r="L66" s="27">
        <f t="shared" ref="L66" si="171">F66+H66-J66</f>
        <v>8560</v>
      </c>
    </row>
    <row r="67" spans="1:12" s="4" customFormat="1" ht="17.25" customHeight="1" x14ac:dyDescent="0.25">
      <c r="A67" s="15">
        <v>63</v>
      </c>
      <c r="B67" s="16" t="s">
        <v>44</v>
      </c>
      <c r="C67" s="17" t="s">
        <v>24</v>
      </c>
      <c r="D67" s="24">
        <v>7.49</v>
      </c>
      <c r="E67" s="25">
        <v>2270</v>
      </c>
      <c r="F67" s="26">
        <f t="shared" si="0"/>
        <v>17002.3</v>
      </c>
      <c r="G67" s="25"/>
      <c r="H67" s="27">
        <f t="shared" si="1"/>
        <v>0</v>
      </c>
      <c r="I67" s="25">
        <f>10+340</f>
        <v>350</v>
      </c>
      <c r="J67" s="27">
        <f t="shared" ref="J67" si="172">I67*D67</f>
        <v>2621.5</v>
      </c>
      <c r="K67" s="25">
        <f t="shared" ref="K67" si="173">E67+G67-I67</f>
        <v>1920</v>
      </c>
      <c r="L67" s="27">
        <f t="shared" ref="L67" si="174">F67+H67-J67</f>
        <v>14380.8</v>
      </c>
    </row>
    <row r="68" spans="1:12" s="4" customFormat="1" ht="18.75" customHeight="1" x14ac:dyDescent="0.25">
      <c r="A68" s="15">
        <v>64</v>
      </c>
      <c r="B68" s="16" t="s">
        <v>39</v>
      </c>
      <c r="C68" s="17" t="s">
        <v>24</v>
      </c>
      <c r="D68" s="24">
        <v>11.77</v>
      </c>
      <c r="E68" s="25">
        <v>640</v>
      </c>
      <c r="F68" s="26">
        <f t="shared" si="0"/>
        <v>7532.7999999999993</v>
      </c>
      <c r="G68" s="25">
        <v>1000</v>
      </c>
      <c r="H68" s="27">
        <f t="shared" si="1"/>
        <v>11770</v>
      </c>
      <c r="I68" s="25">
        <f>30+50+20+200+30+200+200</f>
        <v>730</v>
      </c>
      <c r="J68" s="27">
        <f t="shared" ref="J68" si="175">I68*D68</f>
        <v>8592.1</v>
      </c>
      <c r="K68" s="25">
        <f t="shared" ref="K68" si="176">E68+G68-I68</f>
        <v>910</v>
      </c>
      <c r="L68" s="27">
        <f t="shared" ref="L68" si="177">F68+H68-J68</f>
        <v>10710.699999999999</v>
      </c>
    </row>
    <row r="69" spans="1:12" s="4" customFormat="1" ht="18" customHeight="1" x14ac:dyDescent="0.25">
      <c r="A69" s="15">
        <v>65</v>
      </c>
      <c r="B69" s="16" t="s">
        <v>40</v>
      </c>
      <c r="C69" s="17" t="s">
        <v>24</v>
      </c>
      <c r="D69" s="24">
        <v>13.91</v>
      </c>
      <c r="E69" s="25">
        <v>520</v>
      </c>
      <c r="F69" s="26">
        <f t="shared" si="0"/>
        <v>7233.2</v>
      </c>
      <c r="G69" s="25"/>
      <c r="H69" s="27">
        <f t="shared" si="1"/>
        <v>0</v>
      </c>
      <c r="I69" s="25"/>
      <c r="J69" s="27">
        <f t="shared" ref="J69" si="178">I69*D69</f>
        <v>0</v>
      </c>
      <c r="K69" s="25">
        <f t="shared" ref="K69" si="179">E69+G69-I69</f>
        <v>520</v>
      </c>
      <c r="L69" s="27">
        <f t="shared" ref="L69" si="180">F69+H69-J69</f>
        <v>7233.2</v>
      </c>
    </row>
    <row r="70" spans="1:12" x14ac:dyDescent="0.25">
      <c r="A70" s="17"/>
      <c r="B70" s="28" t="s">
        <v>14</v>
      </c>
      <c r="C70" s="29"/>
      <c r="D70" s="18"/>
      <c r="E70" s="19"/>
      <c r="F70" s="30">
        <f>SUM(F4:F69)</f>
        <v>932932.34</v>
      </c>
      <c r="G70" s="19"/>
      <c r="H70" s="31">
        <f>SUM(H4:H69)</f>
        <v>829154.77</v>
      </c>
      <c r="I70" s="19"/>
      <c r="J70" s="31">
        <f>SUM(J4:J69)</f>
        <v>546725.15999999992</v>
      </c>
      <c r="K70" s="19"/>
      <c r="L70" s="31">
        <f>SUM(L4:L69)</f>
        <v>1215361.95</v>
      </c>
    </row>
    <row r="71" spans="1:12" x14ac:dyDescent="0.25">
      <c r="E71" s="3"/>
      <c r="L71" s="7"/>
    </row>
    <row r="73" spans="1:12" x14ac:dyDescent="0.25">
      <c r="A73" s="2"/>
      <c r="B73" s="9"/>
      <c r="C73" s="2"/>
      <c r="D73" s="6"/>
      <c r="E73" s="3"/>
      <c r="F73" s="6"/>
      <c r="G73" s="3"/>
      <c r="H73" s="6"/>
      <c r="I73" s="3"/>
      <c r="J73" s="6"/>
      <c r="K73" s="3"/>
      <c r="L73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2025-11-28T12:05:56Z</cp:lastPrinted>
  <dcterms:created xsi:type="dcterms:W3CDTF">2021-03-19T09:36:32Z</dcterms:created>
  <dcterms:modified xsi:type="dcterms:W3CDTF">2026-06-18T11:31:14Z</dcterms:modified>
</cp:coreProperties>
</file>