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15" i="4" l="1"/>
  <c r="I70" i="4" l="1"/>
  <c r="I57" i="4"/>
  <c r="I5" i="4"/>
  <c r="I39" i="4" l="1"/>
  <c r="G5" i="4" l="1"/>
  <c r="G17" i="4"/>
  <c r="I55" i="4" l="1"/>
  <c r="I29" i="4" l="1"/>
  <c r="I17" i="4" l="1"/>
  <c r="I47" i="4" l="1"/>
  <c r="I36" i="4" l="1"/>
  <c r="I35" i="4" l="1"/>
  <c r="I28" i="4" l="1"/>
  <c r="I20" i="4" l="1"/>
  <c r="I53" i="4" l="1"/>
  <c r="I56" i="4"/>
  <c r="I54" i="4"/>
  <c r="I61" i="4" l="1"/>
  <c r="I12" i="4" l="1"/>
  <c r="I9" i="4" l="1"/>
  <c r="I30" i="4"/>
  <c r="I65" i="4" l="1"/>
  <c r="I66" i="4"/>
  <c r="I4" i="4" l="1"/>
  <c r="I51" i="4" l="1"/>
  <c r="I6" i="4" l="1"/>
  <c r="I33" i="4" l="1"/>
  <c r="I25" i="4" l="1"/>
  <c r="I32" i="4"/>
  <c r="I10" i="4" l="1"/>
  <c r="I71" i="4" l="1"/>
  <c r="I24" i="4" l="1"/>
  <c r="I23" i="4"/>
  <c r="I7" i="4" l="1"/>
  <c r="I58" i="4" l="1"/>
  <c r="I59" i="4"/>
  <c r="I37" i="4" l="1"/>
  <c r="K65" i="4" l="1"/>
  <c r="K66" i="4"/>
  <c r="J66" i="4"/>
  <c r="L66" i="4" s="1"/>
  <c r="H66" i="4"/>
  <c r="F65" i="4"/>
  <c r="F66" i="4"/>
  <c r="H65" i="4"/>
  <c r="J65" i="4"/>
  <c r="L65" i="4" s="1"/>
  <c r="G61" i="4"/>
  <c r="G28" i="4"/>
  <c r="G7" i="4"/>
  <c r="I34" i="4" l="1"/>
  <c r="I62" i="4" l="1"/>
  <c r="I50" i="4" l="1"/>
  <c r="I43" i="4" l="1"/>
  <c r="I14" i="4" l="1"/>
  <c r="I49" i="4" l="1"/>
  <c r="I69" i="4"/>
  <c r="I11" i="4" l="1"/>
  <c r="I63" i="4" l="1"/>
  <c r="G30" i="4" l="1"/>
  <c r="G25" i="4"/>
  <c r="G51" i="4" l="1"/>
  <c r="G59" i="4"/>
  <c r="G58" i="4"/>
  <c r="I16" i="4" l="1"/>
  <c r="I27" i="4" l="1"/>
  <c r="G32" i="4" l="1"/>
  <c r="G36" i="4"/>
  <c r="G56" i="4"/>
  <c r="I31" i="4" l="1"/>
  <c r="K32" i="4" l="1"/>
  <c r="F32" i="4"/>
  <c r="H32" i="4"/>
  <c r="J32" i="4"/>
  <c r="L32" i="4" l="1"/>
  <c r="K34" i="4"/>
  <c r="F34" i="4"/>
  <c r="H34" i="4"/>
  <c r="J34" i="4"/>
  <c r="L34" i="4" l="1"/>
  <c r="K68" i="4" l="1"/>
  <c r="F68" i="4"/>
  <c r="H68" i="4"/>
  <c r="J68" i="4"/>
  <c r="J61" i="4"/>
  <c r="K61" i="4"/>
  <c r="J60" i="4"/>
  <c r="F61" i="4"/>
  <c r="F60" i="4"/>
  <c r="H61" i="4"/>
  <c r="L68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9" i="4"/>
  <c r="K69" i="4"/>
  <c r="F69" i="4"/>
  <c r="H69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9" i="4"/>
  <c r="L59" i="4"/>
  <c r="L21" i="4"/>
  <c r="L42" i="4"/>
  <c r="L64" i="4"/>
  <c r="L22" i="4"/>
  <c r="L16" i="4"/>
  <c r="L18" i="4"/>
  <c r="L4" i="4"/>
  <c r="J58" i="4" l="1"/>
  <c r="K58" i="4"/>
  <c r="F58" i="4"/>
  <c r="H58" i="4"/>
  <c r="J70" i="4"/>
  <c r="K70" i="4"/>
  <c r="F70" i="4"/>
  <c r="H70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70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7" i="4"/>
  <c r="H67" i="4"/>
  <c r="J67" i="4"/>
  <c r="K67" i="4"/>
  <c r="F71" i="4"/>
  <c r="H71" i="4"/>
  <c r="J71" i="4"/>
  <c r="K71" i="4"/>
  <c r="L67" i="4" l="1"/>
  <c r="F72" i="4"/>
  <c r="L48" i="4"/>
  <c r="L35" i="4"/>
  <c r="J72" i="4"/>
  <c r="L71" i="4"/>
  <c r="L6" i="4"/>
  <c r="H72" i="4"/>
  <c r="L72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<sst xmlns="http://schemas.openxmlformats.org/spreadsheetml/2006/main" count="171" uniqueCount="90">
  <si>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</si>
  <si>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</si>
  <si>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</si>
  <si>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</si>
  <si>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</si>
  <si>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</si>
  <si>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</si>
  <si>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</si>
  <si>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</si>
  <si>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</si>
  <si>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</si>
  <si>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</si>
  <si>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</si>
  <si>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</si>
  <si>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</si>
  <si>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</si>
  <si>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</si>
  <si>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</si>
  <si>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</si>
  <si>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</si>
  <si>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</si>
  <si>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</si>
  <si>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</si>
  <si>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</si>
  <si>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</si>
  <si>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</si>
  <si>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</si>
  <si>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</si>
  <si>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</si>
  <si>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</si>
  <si>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</si>
  <si>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</si>
  <si>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</si>
  <si>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</si>
  <si>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</si>
  <si>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</si>
  <si>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</si>
  <si>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</si>
  <si>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</si>
  <si>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</si>
  <si>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</si>
  <si>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</si>
  <si>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</si>
  <si>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</si>
  <si>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</si>
  <si>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</si>
  <si>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</si>
  <si>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</si>
  <si>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</si>
  <si>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</si>
  <si>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</si>
  <si>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</si>
  <si>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</si>
  <si>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</si>
  <si>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</si>
  <si>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</si>
  <si>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</si>
  <si>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</si>
  <si>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</si>
  <si>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</si>
  <si>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</si>
  <si>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</si>
  <si>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</si>
  <si>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</si>
  <si>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</si>
  <si>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</si>
  <si>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</si>
  <si>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</si>
  <si>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</si>
  <si>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</si>
  <si>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</si>
  <si>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</si>
  <si>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</si>
  <si>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</si>
  <si>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</si>
  <si>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</si>
  <si>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</si>
  <si>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</si>
  <si>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</si>
  <si>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</si>
  <si>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Залишок на  01.07.2026р</t>
  </si>
  <si>
    <t>Натрію хлорид 0,9% 500,0</t>
  </si>
  <si>
    <t>Канюля інфузійна Венопорт плюс 20G</t>
  </si>
  <si>
    <t>Ванкоміцин 0,5</t>
  </si>
  <si>
    <t>Оборот за липень місяць</t>
  </si>
  <si>
    <t>Залишок на  01.08.2026р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</si>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</sst>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A7" workbookViewId="0">
      <selection activeCell="I16" sqref="I16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80</v>
      </c>
      <c r="F1" s="43"/>
      <c r="G1" s="46" t="s">
        <v>84</v>
      </c>
      <c r="H1" s="47"/>
      <c r="I1" s="47"/>
      <c r="J1" s="48"/>
      <c r="K1" s="42" t="s">
        <v>85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2160</v>
      </c>
      <c r="F4" s="20">
        <f t="shared" ref="F4:F71" si="0">E4*D4</f>
        <v>46224</v>
      </c>
      <c r="G4" s="19">
        <v>900</v>
      </c>
      <c r="H4" s="20">
        <f t="shared" ref="H4:H71" si="1">G4*D4</f>
        <v>19260</v>
      </c>
      <c r="I4" s="19">
        <f>60+120+60+60+30+60+60+60+60+300+180+60+120+60+30+60</f>
        <v>1380</v>
      </c>
      <c r="J4" s="20">
        <f>I4*D4</f>
        <v>29531.999999999996</v>
      </c>
      <c r="K4" s="19">
        <f t="shared" ref="K4" si="2">E4+G4-I4</f>
        <v>1680</v>
      </c>
      <c r="L4" s="20">
        <f t="shared" ref="L4" si="3">F4+H4-J4</f>
        <v>35952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1680</v>
      </c>
      <c r="F5" s="20">
        <f t="shared" si="0"/>
        <v>39547.199999999997</v>
      </c>
      <c r="G5" s="19">
        <f>900+900+900+900+900</f>
        <v>4500</v>
      </c>
      <c r="H5" s="20">
        <f t="shared" si="1"/>
        <v>105930</v>
      </c>
      <c r="I5" s="19">
        <f>300+120+30+180+90+90+60+30+60+300+60+60+60+150+360+60+90+90+90+90+60+90+120+30+90+30+300+60+60+90+30</f>
        <v>3330</v>
      </c>
      <c r="J5" s="20">
        <f t="shared" ref="J5" si="4">I5*D5</f>
        <v>78388.2</v>
      </c>
      <c r="K5" s="19">
        <f t="shared" ref="K5" si="5">E5+G5-I5</f>
        <v>2850</v>
      </c>
      <c r="L5" s="20">
        <f t="shared" ref="L5" si="6">F5+H5-J5</f>
        <v>67089.000000000015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300</v>
      </c>
      <c r="F6" s="20">
        <f t="shared" si="0"/>
        <v>9309</v>
      </c>
      <c r="G6" s="19">
        <v>240</v>
      </c>
      <c r="H6" s="20">
        <f t="shared" si="1"/>
        <v>7447.2000000000007</v>
      </c>
      <c r="I6" s="19">
        <f>24+48+48+48+48+24+24</f>
        <v>264</v>
      </c>
      <c r="J6" s="20">
        <f t="shared" ref="J6" si="7">I6*D6</f>
        <v>8191.92</v>
      </c>
      <c r="K6" s="19">
        <f t="shared" ref="K6" si="8">E6+G6-I6</f>
        <v>276</v>
      </c>
      <c r="L6" s="20">
        <f t="shared" ref="L6:L11" si="9">F6+H6-J6</f>
        <v>8564.2800000000007</v>
      </c>
    </row>
    <row r="7" spans="1:12" s="4" customFormat="1" x14ac:dyDescent="0.25">
      <c r="A7" s="15">
        <v>4</v>
      </c>
      <c r="B7" s="16" t="s">
        <v>81</v>
      </c>
      <c r="C7" s="17" t="s">
        <v>19</v>
      </c>
      <c r="D7" s="18">
        <v>34.24</v>
      </c>
      <c r="E7" s="19">
        <v>175</v>
      </c>
      <c r="F7" s="20">
        <f t="shared" si="0"/>
        <v>5992</v>
      </c>
      <c r="G7" s="19">
        <f>500+375+250+250</f>
        <v>1375</v>
      </c>
      <c r="H7" s="20">
        <f t="shared" si="1"/>
        <v>47080</v>
      </c>
      <c r="I7" s="19">
        <f>25+150+125+50+100+25</f>
        <v>475</v>
      </c>
      <c r="J7" s="20">
        <f t="shared" ref="J7" si="10">I7*D7</f>
        <v>16264.000000000002</v>
      </c>
      <c r="K7" s="19">
        <f t="shared" ref="K7" si="11">E7+G7-I7</f>
        <v>1075</v>
      </c>
      <c r="L7" s="20">
        <f t="shared" ref="L7" si="12">F7+H7-J7</f>
        <v>36808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163</v>
      </c>
      <c r="F8" s="20">
        <f t="shared" si="0"/>
        <v>13255.159999999998</v>
      </c>
      <c r="G8" s="19">
        <v>100</v>
      </c>
      <c r="H8" s="20">
        <f t="shared" si="1"/>
        <v>8131.9999999999991</v>
      </c>
      <c r="I8" s="19">
        <v>33</v>
      </c>
      <c r="J8" s="20">
        <f t="shared" ref="J8" si="13">I8*D8</f>
        <v>2683.56</v>
      </c>
      <c r="K8" s="19">
        <f t="shared" ref="K8" si="14">E8+G8-I8</f>
        <v>230</v>
      </c>
      <c r="L8" s="20">
        <f t="shared" ref="L8" si="15">F8+H8-J8</f>
        <v>18703.599999999995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84</v>
      </c>
      <c r="F9" s="20">
        <f t="shared" si="0"/>
        <v>16897.439999999999</v>
      </c>
      <c r="G9" s="19"/>
      <c r="H9" s="20">
        <f t="shared" si="1"/>
        <v>0</v>
      </c>
      <c r="I9" s="19">
        <f>4+20+4</f>
        <v>28</v>
      </c>
      <c r="J9" s="20">
        <f t="shared" ref="J9:J10" si="16">I9*D9</f>
        <v>5632.48</v>
      </c>
      <c r="K9" s="19">
        <f t="shared" ref="K9" si="17">E9+G9-I9</f>
        <v>56</v>
      </c>
      <c r="L9" s="20">
        <f t="shared" ref="L9" si="18">F9+H9-J9</f>
        <v>11264.96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48</v>
      </c>
      <c r="F10" s="20">
        <f t="shared" si="0"/>
        <v>1284</v>
      </c>
      <c r="G10" s="19">
        <v>540</v>
      </c>
      <c r="H10" s="20">
        <f t="shared" si="1"/>
        <v>14445</v>
      </c>
      <c r="I10" s="19">
        <f>48+48+48</f>
        <v>144</v>
      </c>
      <c r="J10" s="20">
        <f t="shared" si="16"/>
        <v>3852</v>
      </c>
      <c r="K10" s="19">
        <f t="shared" ref="K10" si="19">E10+G10-I10</f>
        <v>444</v>
      </c>
      <c r="L10" s="20">
        <f t="shared" ref="L10" si="20">F10+H10-J10</f>
        <v>11877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32</v>
      </c>
      <c r="F11" s="20">
        <f t="shared" si="0"/>
        <v>2396.8000000000002</v>
      </c>
      <c r="G11" s="19"/>
      <c r="H11" s="20">
        <f t="shared" si="1"/>
        <v>0</v>
      </c>
      <c r="I11" s="19">
        <f>10+20+2</f>
        <v>32</v>
      </c>
      <c r="J11" s="20">
        <f t="shared" ref="J11" si="21">I11*D11</f>
        <v>2396.8000000000002</v>
      </c>
      <c r="K11" s="19">
        <f t="shared" ref="K11" si="22">E11+G11-I11</f>
        <v>0</v>
      </c>
      <c r="L11" s="20">
        <f t="shared" si="9"/>
        <v>0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>
        <f>18+2+10+30</f>
        <v>60</v>
      </c>
      <c r="J12" s="20">
        <f t="shared" ref="J12" si="23">I12*D12</f>
        <v>5842.2000000000007</v>
      </c>
      <c r="K12" s="19">
        <f t="shared" ref="K12" si="24">E12+G12-I12</f>
        <v>120</v>
      </c>
      <c r="L12" s="20">
        <f t="shared" ref="L12" si="25">F12+H12-J12</f>
        <v>11684.400000000001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232</v>
      </c>
      <c r="F14" s="20">
        <f t="shared" si="0"/>
        <v>11419.039999999999</v>
      </c>
      <c r="G14" s="19">
        <v>120</v>
      </c>
      <c r="H14" s="20">
        <f t="shared" si="1"/>
        <v>5906.4</v>
      </c>
      <c r="I14" s="19">
        <f>24+48+24+48</f>
        <v>144</v>
      </c>
      <c r="J14" s="20">
        <f t="shared" ref="J14" si="29">I14*D14</f>
        <v>7087.68</v>
      </c>
      <c r="K14" s="19">
        <f t="shared" ref="K14" si="30">E14+G14-I14</f>
        <v>208</v>
      </c>
      <c r="L14" s="20">
        <f t="shared" ref="L14" si="31">F14+H14-J14</f>
        <v>10237.759999999998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168</v>
      </c>
      <c r="F15" s="20">
        <f t="shared" si="0"/>
        <v>24447.360000000001</v>
      </c>
      <c r="G15" s="19"/>
      <c r="H15" s="20">
        <f t="shared" si="1"/>
        <v>0</v>
      </c>
      <c r="I15" s="19">
        <f>24+24+24+24</f>
        <v>96</v>
      </c>
      <c r="J15" s="20">
        <f t="shared" ref="J15" si="32">I15*D15</f>
        <v>13969.920000000002</v>
      </c>
      <c r="K15" s="19">
        <f t="shared" ref="K15" si="33">E15+G15-I15</f>
        <v>72</v>
      </c>
      <c r="L15" s="20">
        <f t="shared" ref="L15" si="34">F15+H15-J15</f>
        <v>10477.439999999999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29</v>
      </c>
      <c r="F16" s="20">
        <f t="shared" si="0"/>
        <v>5833.64</v>
      </c>
      <c r="G16" s="19">
        <v>50</v>
      </c>
      <c r="H16" s="20">
        <f t="shared" si="1"/>
        <v>10058</v>
      </c>
      <c r="I16" s="19">
        <f>1+1+10</f>
        <v>12</v>
      </c>
      <c r="J16" s="20">
        <f t="shared" ref="J16" si="35">I16*D16</f>
        <v>2413.92</v>
      </c>
      <c r="K16" s="19">
        <f t="shared" ref="K16" si="36">E16+G16-I16</f>
        <v>67</v>
      </c>
      <c r="L16" s="20">
        <f t="shared" ref="L16" si="37">F16+H16-J16</f>
        <v>13477.72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215</v>
      </c>
      <c r="F17" s="20">
        <f t="shared" si="0"/>
        <v>19554.25</v>
      </c>
      <c r="G17" s="19">
        <f>300+180+300</f>
        <v>780</v>
      </c>
      <c r="H17" s="20">
        <f t="shared" si="1"/>
        <v>70941</v>
      </c>
      <c r="I17" s="19">
        <f>120+2+120+10+60+60+60+60+60+10+20</f>
        <v>582</v>
      </c>
      <c r="J17" s="20">
        <f t="shared" ref="J17" si="38">I17*D17</f>
        <v>52932.9</v>
      </c>
      <c r="K17" s="19">
        <f t="shared" ref="K17" si="39">E17+G17-I17</f>
        <v>413</v>
      </c>
      <c r="L17" s="20">
        <f t="shared" ref="L17" si="40">F17+H17-J17</f>
        <v>37562.35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119</v>
      </c>
      <c r="F18" s="20">
        <f t="shared" si="0"/>
        <v>12733</v>
      </c>
      <c r="G18" s="19">
        <v>180</v>
      </c>
      <c r="H18" s="20">
        <f t="shared" si="1"/>
        <v>19260</v>
      </c>
      <c r="I18" s="19">
        <v>60</v>
      </c>
      <c r="J18" s="20">
        <f t="shared" ref="J18:J19" si="41">I18*D18</f>
        <v>6420</v>
      </c>
      <c r="K18" s="19">
        <f t="shared" ref="K18" si="42">E18+G18-I18</f>
        <v>239</v>
      </c>
      <c r="L18" s="20">
        <f t="shared" ref="L18" si="43">F18+H18-J18</f>
        <v>25573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60</v>
      </c>
      <c r="F19" s="20">
        <f t="shared" si="0"/>
        <v>26964</v>
      </c>
      <c r="G19" s="19"/>
      <c r="H19" s="20">
        <f t="shared" si="1"/>
        <v>0</v>
      </c>
      <c r="I19" s="19">
        <v>20</v>
      </c>
      <c r="J19" s="20">
        <f t="shared" si="41"/>
        <v>8988</v>
      </c>
      <c r="K19" s="19">
        <f t="shared" ref="K19" si="44">E19+G19-I19</f>
        <v>40</v>
      </c>
      <c r="L19" s="20">
        <f t="shared" ref="L19" si="45">F19+H19-J19</f>
        <v>17976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0</v>
      </c>
      <c r="F20" s="20">
        <f t="shared" si="0"/>
        <v>0</v>
      </c>
      <c r="G20" s="19">
        <v>240</v>
      </c>
      <c r="H20" s="20">
        <f t="shared" si="1"/>
        <v>9244.8000000000011</v>
      </c>
      <c r="I20" s="19">
        <f>48+96</f>
        <v>144</v>
      </c>
      <c r="J20" s="20">
        <f t="shared" ref="J20" si="46">I20*D20</f>
        <v>5546.88</v>
      </c>
      <c r="K20" s="19">
        <f t="shared" ref="K20" si="47">E20+G20-I20</f>
        <v>96</v>
      </c>
      <c r="L20" s="20">
        <f t="shared" ref="L20" si="48">F20+H20-J20</f>
        <v>3697.920000000001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282</v>
      </c>
      <c r="F23" s="20">
        <f t="shared" si="0"/>
        <v>59744.520000000004</v>
      </c>
      <c r="G23" s="19">
        <v>240</v>
      </c>
      <c r="H23" s="20">
        <f t="shared" si="1"/>
        <v>50846.400000000001</v>
      </c>
      <c r="I23" s="19">
        <f>48+48+48</f>
        <v>144</v>
      </c>
      <c r="J23" s="20">
        <f t="shared" ref="J23:J24" si="54">I23*D23</f>
        <v>30507.840000000004</v>
      </c>
      <c r="K23" s="19">
        <f t="shared" ref="K23:K24" si="55">E23+G23-I23</f>
        <v>378</v>
      </c>
      <c r="L23" s="20">
        <f t="shared" ref="L23:L24" si="56">F23+H23-J23</f>
        <v>80083.080000000016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168</v>
      </c>
      <c r="F24" s="20">
        <f t="shared" si="0"/>
        <v>29660.400000000001</v>
      </c>
      <c r="G24" s="19">
        <v>240</v>
      </c>
      <c r="H24" s="20">
        <f t="shared" si="1"/>
        <v>42372</v>
      </c>
      <c r="I24" s="19">
        <f>48+48</f>
        <v>96</v>
      </c>
      <c r="J24" s="20">
        <f t="shared" si="54"/>
        <v>16948.800000000003</v>
      </c>
      <c r="K24" s="19">
        <f t="shared" si="55"/>
        <v>312</v>
      </c>
      <c r="L24" s="20">
        <f t="shared" si="56"/>
        <v>55083.599999999991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529</v>
      </c>
      <c r="F25" s="20">
        <f t="shared" si="0"/>
        <v>15848.84</v>
      </c>
      <c r="G25" s="19">
        <f>450+450</f>
        <v>900</v>
      </c>
      <c r="H25" s="20">
        <f t="shared" si="1"/>
        <v>26964</v>
      </c>
      <c r="I25" s="19">
        <f>270+10+20+90+180+20+90+1+90+180</f>
        <v>951</v>
      </c>
      <c r="J25" s="20">
        <f t="shared" ref="J25" si="57">I25*D25</f>
        <v>28491.96</v>
      </c>
      <c r="K25" s="19">
        <f t="shared" ref="K25" si="58">E25+G25-I25</f>
        <v>478</v>
      </c>
      <c r="L25" s="20">
        <f t="shared" ref="L25" si="59">F25+H25-J25</f>
        <v>14320.879999999997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>
        <v>5</v>
      </c>
      <c r="J26" s="20">
        <f t="shared" ref="J26" si="60">I26*D26</f>
        <v>583.15</v>
      </c>
      <c r="K26" s="19">
        <f t="shared" ref="K26" si="61">E26+G26-I26</f>
        <v>139</v>
      </c>
      <c r="L26" s="20">
        <f t="shared" ref="L26" si="62">F26+H26-J26</f>
        <v>16211.570000000002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302</v>
      </c>
      <c r="F27" s="20">
        <f t="shared" si="0"/>
        <v>11309.900000000001</v>
      </c>
      <c r="G27" s="19"/>
      <c r="H27" s="20">
        <f t="shared" si="1"/>
        <v>0</v>
      </c>
      <c r="I27" s="19">
        <f>40+1+15</f>
        <v>56</v>
      </c>
      <c r="J27" s="20">
        <f t="shared" ref="J27" si="63">I27*D27</f>
        <v>2097.2000000000003</v>
      </c>
      <c r="K27" s="19">
        <f t="shared" ref="K27" si="64">E27+G27-I27</f>
        <v>246</v>
      </c>
      <c r="L27" s="20">
        <f t="shared" ref="L27" si="65">F27+H27-J27</f>
        <v>9212.7000000000007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300</v>
      </c>
      <c r="F28" s="20">
        <f t="shared" si="0"/>
        <v>6741</v>
      </c>
      <c r="G28" s="19">
        <f>520+200</f>
        <v>720</v>
      </c>
      <c r="H28" s="20">
        <f t="shared" si="1"/>
        <v>16178.4</v>
      </c>
      <c r="I28" s="19">
        <f>26+50+10+100+20+10</f>
        <v>216</v>
      </c>
      <c r="J28" s="20">
        <f t="shared" ref="J28" si="66">I28*D28</f>
        <v>4853.5199999999995</v>
      </c>
      <c r="K28" s="19">
        <f t="shared" ref="K28" si="67">E28+G28-I28</f>
        <v>804</v>
      </c>
      <c r="L28" s="20">
        <f t="shared" ref="L28" si="68">F28+H28-J28</f>
        <v>18065.88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686</v>
      </c>
      <c r="F29" s="22">
        <f t="shared" si="0"/>
        <v>60189.64</v>
      </c>
      <c r="G29" s="19">
        <v>240</v>
      </c>
      <c r="H29" s="20">
        <f t="shared" si="1"/>
        <v>21057.599999999999</v>
      </c>
      <c r="I29" s="19">
        <f>20+100+100+50</f>
        <v>270</v>
      </c>
      <c r="J29" s="20">
        <f t="shared" ref="J29" si="69">I29*D29</f>
        <v>23689.8</v>
      </c>
      <c r="K29" s="19">
        <f t="shared" ref="K29" si="70">E29+G29-I29</f>
        <v>656</v>
      </c>
      <c r="L29" s="20">
        <f t="shared" ref="L29" si="71">F29+H29-J29</f>
        <v>57557.439999999988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215</v>
      </c>
      <c r="F30" s="22">
        <f t="shared" si="0"/>
        <v>28756.25</v>
      </c>
      <c r="G30" s="19">
        <f>1000+240+240</f>
        <v>1480</v>
      </c>
      <c r="H30" s="20">
        <f t="shared" si="1"/>
        <v>197950</v>
      </c>
      <c r="I30" s="19">
        <f>100+20+20+240+100+100+20+50+10+20+50+55+22+240</f>
        <v>1047</v>
      </c>
      <c r="J30" s="20">
        <f t="shared" ref="J30" si="72">I30*D30</f>
        <v>140036.25</v>
      </c>
      <c r="K30" s="19">
        <f t="shared" ref="K30" si="73">E30+G30-I30</f>
        <v>648</v>
      </c>
      <c r="L30" s="20">
        <f t="shared" ref="L30" si="74">F30+H30-J30</f>
        <v>86670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150</v>
      </c>
      <c r="F31" s="22">
        <f t="shared" si="0"/>
        <v>3691.5</v>
      </c>
      <c r="G31" s="19"/>
      <c r="H31" s="20">
        <f t="shared" si="1"/>
        <v>0</v>
      </c>
      <c r="I31" s="19">
        <f>100+50</f>
        <v>150</v>
      </c>
      <c r="J31" s="20">
        <f t="shared" ref="J31:J34" si="75">I31*D31</f>
        <v>3691.5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86</v>
      </c>
      <c r="C32" s="17" t="s">
        <v>87</v>
      </c>
      <c r="D32" s="18">
        <v>288.89999999999998</v>
      </c>
      <c r="E32" s="19"/>
      <c r="F32" s="22">
        <f t="shared" si="0"/>
        <v>0</v>
      </c>
      <c r="G32" s="19">
        <f>100+230</f>
        <v>330</v>
      </c>
      <c r="H32" s="20">
        <f t="shared" si="1"/>
        <v>95336.999999999985</v>
      </c>
      <c r="I32" s="19">
        <f>15+5+10+10+5+10+10+20</f>
        <v>85</v>
      </c>
      <c r="J32" s="20">
        <f t="shared" si="75"/>
        <v>24556.499999999996</v>
      </c>
      <c r="K32" s="19">
        <f t="shared" ref="K32" si="78">E32+G32-I32</f>
        <v>245</v>
      </c>
      <c r="L32" s="20">
        <f t="shared" ref="L32" si="79">F32+H32-J32</f>
        <v>70780.499999999985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770</v>
      </c>
      <c r="F33" s="22">
        <f t="shared" si="0"/>
        <v>21421.4</v>
      </c>
      <c r="G33" s="19"/>
      <c r="H33" s="20">
        <f t="shared" si="1"/>
        <v>0</v>
      </c>
      <c r="I33" s="19">
        <f>210+210+100+10</f>
        <v>530</v>
      </c>
      <c r="J33" s="20">
        <f t="shared" si="75"/>
        <v>14744.6</v>
      </c>
      <c r="K33" s="19">
        <f t="shared" ref="K33" si="80">E33+G33-I33</f>
        <v>240</v>
      </c>
      <c r="L33" s="20">
        <f t="shared" ref="L33" si="81">F33+H33-J33</f>
        <v>6676.8000000000011</v>
      </c>
    </row>
    <row r="34" spans="1:12" s="4" customFormat="1" x14ac:dyDescent="0.25">
      <c r="A34" s="15">
        <v>29</v>
      </c>
      <c r="B34" s="16" t="s">
        <v>83</v>
      </c>
      <c r="C34" s="17" t="s">
        <v>33</v>
      </c>
      <c r="D34" s="18">
        <v>144.44999999999999</v>
      </c>
      <c r="E34" s="19">
        <v>230</v>
      </c>
      <c r="F34" s="22">
        <f t="shared" si="0"/>
        <v>33223.5</v>
      </c>
      <c r="G34" s="19">
        <v>100</v>
      </c>
      <c r="H34" s="20">
        <f t="shared" si="1"/>
        <v>14444.999999999998</v>
      </c>
      <c r="I34" s="19">
        <f>20+20+20+50+20+22</f>
        <v>152</v>
      </c>
      <c r="J34" s="20">
        <f t="shared" si="75"/>
        <v>21956.399999999998</v>
      </c>
      <c r="K34" s="19">
        <f t="shared" ref="K34" si="82">E34+G34-I34</f>
        <v>178</v>
      </c>
      <c r="L34" s="20">
        <f t="shared" ref="L34" si="83">F34+H34-J34</f>
        <v>25712.100000000002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208</v>
      </c>
      <c r="F35" s="22">
        <f t="shared" si="0"/>
        <v>15579.2</v>
      </c>
      <c r="G35" s="19">
        <v>108</v>
      </c>
      <c r="H35" s="20">
        <f t="shared" si="1"/>
        <v>8089.2000000000007</v>
      </c>
      <c r="I35" s="19">
        <f>30+20+5+20+10+10+5+10+20+10+20+10+5+5+3+10</f>
        <v>193</v>
      </c>
      <c r="J35" s="20">
        <f t="shared" ref="J35" si="84">I35*D35</f>
        <v>14455.7</v>
      </c>
      <c r="K35" s="19">
        <f t="shared" ref="K35" si="85">E35+G35-I35</f>
        <v>123</v>
      </c>
      <c r="L35" s="20">
        <f t="shared" ref="L35" si="86">F35+H35-J35</f>
        <v>9212.7000000000007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44</v>
      </c>
      <c r="F36" s="22">
        <f t="shared" si="0"/>
        <v>3013.1200000000003</v>
      </c>
      <c r="G36" s="19">
        <f>48+164</f>
        <v>212</v>
      </c>
      <c r="H36" s="20">
        <f t="shared" si="1"/>
        <v>14517.76</v>
      </c>
      <c r="I36" s="19">
        <f>10+5+1+10</f>
        <v>26</v>
      </c>
      <c r="J36" s="20">
        <f t="shared" ref="J36" si="87">I36*D36</f>
        <v>1780.48</v>
      </c>
      <c r="K36" s="19">
        <f t="shared" ref="K36" si="88">E36+G36-I36</f>
        <v>230</v>
      </c>
      <c r="L36" s="20">
        <f t="shared" ref="L36" si="89">F36+H36-J36</f>
        <v>15750.400000000001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47</v>
      </c>
      <c r="F37" s="22">
        <f t="shared" si="0"/>
        <v>2514.5</v>
      </c>
      <c r="G37" s="19">
        <v>96</v>
      </c>
      <c r="H37" s="20">
        <f t="shared" si="1"/>
        <v>5136</v>
      </c>
      <c r="I37" s="19">
        <f>3+10+5+10+5+10+5</f>
        <v>48</v>
      </c>
      <c r="J37" s="20">
        <f t="shared" ref="J37" si="90">I37*D37</f>
        <v>2568</v>
      </c>
      <c r="K37" s="19">
        <f t="shared" ref="K37" si="91">E37+G37-I37</f>
        <v>95</v>
      </c>
      <c r="L37" s="20">
        <f t="shared" ref="L37" si="92">F37+H37-J37</f>
        <v>5082.5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25</v>
      </c>
      <c r="F38" s="22">
        <f t="shared" si="0"/>
        <v>9897.5</v>
      </c>
      <c r="G38" s="19"/>
      <c r="H38" s="20">
        <f t="shared" si="1"/>
        <v>0</v>
      </c>
      <c r="I38" s="19">
        <v>7</v>
      </c>
      <c r="J38" s="20">
        <f t="shared" ref="J38:J39" si="93">I38*D38</f>
        <v>2771.2999999999997</v>
      </c>
      <c r="K38" s="19">
        <f t="shared" ref="K38" si="94">E38+G38-I38</f>
        <v>18</v>
      </c>
      <c r="L38" s="20">
        <f t="shared" ref="L38" si="95">F38+H38-J38</f>
        <v>7126.2000000000007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10</v>
      </c>
      <c r="F39" s="22">
        <f t="shared" si="0"/>
        <v>663.40000000000009</v>
      </c>
      <c r="G39" s="19">
        <v>20</v>
      </c>
      <c r="H39" s="20">
        <f t="shared" si="1"/>
        <v>1326.8000000000002</v>
      </c>
      <c r="I39" s="19">
        <f>2+2+2+3+2+4+1</f>
        <v>16</v>
      </c>
      <c r="J39" s="20">
        <f t="shared" si="93"/>
        <v>1061.44</v>
      </c>
      <c r="K39" s="19">
        <f t="shared" ref="K39" si="96">E39+G39-I39</f>
        <v>14</v>
      </c>
      <c r="L39" s="20">
        <f t="shared" ref="L39" si="97">F39+H39-J39</f>
        <v>928.76000000000022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0</v>
      </c>
      <c r="F40" s="22">
        <f t="shared" si="0"/>
        <v>0</v>
      </c>
      <c r="G40" s="19">
        <v>10</v>
      </c>
      <c r="H40" s="20">
        <f t="shared" si="1"/>
        <v>5029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/>
      <c r="H41" s="20">
        <f t="shared" si="1"/>
        <v>0</v>
      </c>
      <c r="I41" s="19"/>
      <c r="J41" s="20">
        <f t="shared" ref="J41" si="101">I41*D41</f>
        <v>0</v>
      </c>
      <c r="K41" s="19">
        <f t="shared" ref="K41" si="102">E41+G41-I41</f>
        <v>9</v>
      </c>
      <c r="L41" s="20">
        <f t="shared" ref="L41" si="103">F41+H41-J41</f>
        <v>818.55000000000007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41</v>
      </c>
      <c r="F42" s="22">
        <f t="shared" si="0"/>
        <v>4167.6500000000005</v>
      </c>
      <c r="G42" s="19"/>
      <c r="H42" s="20">
        <f t="shared" si="1"/>
        <v>0</v>
      </c>
      <c r="I42" s="19">
        <v>20</v>
      </c>
      <c r="J42" s="20">
        <f t="shared" ref="J42" si="104">I42*D42</f>
        <v>2033</v>
      </c>
      <c r="K42" s="19">
        <f t="shared" ref="K42" si="105">E42+G42-I42</f>
        <v>21</v>
      </c>
      <c r="L42" s="20">
        <f t="shared" ref="L42" si="106">F42+H42-J42</f>
        <v>2134.6500000000005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133</v>
      </c>
      <c r="F43" s="22">
        <f t="shared" si="0"/>
        <v>24192.7</v>
      </c>
      <c r="G43" s="19"/>
      <c r="H43" s="20">
        <f t="shared" si="1"/>
        <v>0</v>
      </c>
      <c r="I43" s="19">
        <f>2+10+5+2</f>
        <v>19</v>
      </c>
      <c r="J43" s="20">
        <f t="shared" ref="J43:J47" si="107">I43*D43</f>
        <v>3456.1</v>
      </c>
      <c r="K43" s="19">
        <f t="shared" ref="K43" si="108">E43+G43-I43</f>
        <v>114</v>
      </c>
      <c r="L43" s="20">
        <f t="shared" ref="L43" si="109">F43+H43-J43</f>
        <v>20736.600000000002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0</v>
      </c>
      <c r="F44" s="22">
        <f t="shared" si="0"/>
        <v>0</v>
      </c>
      <c r="G44" s="19">
        <v>20</v>
      </c>
      <c r="H44" s="20">
        <f t="shared" si="1"/>
        <v>6634</v>
      </c>
      <c r="I44" s="19"/>
      <c r="J44" s="20">
        <f t="shared" si="107"/>
        <v>0</v>
      </c>
      <c r="K44" s="19">
        <f t="shared" ref="K44" si="110">E44+G44-I44</f>
        <v>20</v>
      </c>
      <c r="L44" s="20">
        <f t="shared" ref="L44" si="111">F44+H44-J44</f>
        <v>6634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/>
      <c r="J45" s="20">
        <f t="shared" si="107"/>
        <v>0</v>
      </c>
      <c r="K45" s="19">
        <f t="shared" ref="K45" si="112">E45+G45-I45</f>
        <v>5</v>
      </c>
      <c r="L45" s="20">
        <f t="shared" ref="L45" si="113">F45+H45-J45</f>
        <v>3745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/>
      <c r="J46" s="27">
        <f t="shared" si="107"/>
        <v>0</v>
      </c>
      <c r="K46" s="25">
        <f t="shared" ref="K46" si="114">E46+G46-I46</f>
        <v>5</v>
      </c>
      <c r="L46" s="27">
        <f t="shared" ref="L46" si="115">F46+H46-J46</f>
        <v>112.35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8</v>
      </c>
      <c r="F47" s="26">
        <f t="shared" si="0"/>
        <v>9664.24</v>
      </c>
      <c r="G47" s="25">
        <v>10</v>
      </c>
      <c r="H47" s="27">
        <f t="shared" si="1"/>
        <v>12080.3</v>
      </c>
      <c r="I47" s="25">
        <f>1+5+3</f>
        <v>9</v>
      </c>
      <c r="J47" s="27">
        <f t="shared" si="107"/>
        <v>10872.27</v>
      </c>
      <c r="K47" s="25">
        <f t="shared" ref="K47" si="116">E47+G47-I47</f>
        <v>9</v>
      </c>
      <c r="L47" s="27">
        <f t="shared" ref="L47" si="117">F47+H47-J47</f>
        <v>10872.27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38</v>
      </c>
      <c r="F48" s="22">
        <f t="shared" si="0"/>
        <v>3818.62</v>
      </c>
      <c r="G48" s="19"/>
      <c r="H48" s="20">
        <f t="shared" si="1"/>
        <v>0</v>
      </c>
      <c r="I48" s="19">
        <v>5</v>
      </c>
      <c r="J48" s="20">
        <f t="shared" ref="J48" si="118">I48*D48</f>
        <v>502.45</v>
      </c>
      <c r="K48" s="19">
        <f t="shared" ref="K48" si="119">E48+G48-I48</f>
        <v>33</v>
      </c>
      <c r="L48" s="20">
        <f t="shared" ref="L48" si="120">F48+H48-J48</f>
        <v>3316.17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310</v>
      </c>
      <c r="F49" s="22">
        <f t="shared" si="0"/>
        <v>90885.8</v>
      </c>
      <c r="G49" s="19"/>
      <c r="H49" s="20">
        <f t="shared" si="1"/>
        <v>0</v>
      </c>
      <c r="I49" s="19">
        <f>30+30</f>
        <v>60</v>
      </c>
      <c r="J49" s="20">
        <f t="shared" ref="J49" si="121">I49*D49</f>
        <v>17590.8</v>
      </c>
      <c r="K49" s="19">
        <f t="shared" ref="K49" si="122">E49+G49-I49</f>
        <v>250</v>
      </c>
      <c r="L49" s="20">
        <f t="shared" ref="L49" si="123">F49+H49-J49</f>
        <v>73295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142</v>
      </c>
      <c r="F50" s="22">
        <f>E50*D50</f>
        <v>25829.8</v>
      </c>
      <c r="G50" s="19">
        <v>90</v>
      </c>
      <c r="H50" s="20">
        <f t="shared" ref="H50:H55" si="124">G50*D50</f>
        <v>16371</v>
      </c>
      <c r="I50" s="19">
        <f>20+10+5+20+10+5</f>
        <v>70</v>
      </c>
      <c r="J50" s="20">
        <f t="shared" ref="J50" si="125">I50*D50</f>
        <v>12733</v>
      </c>
      <c r="K50" s="19">
        <f t="shared" ref="K50" si="126">E50+G50-I50</f>
        <v>162</v>
      </c>
      <c r="L50" s="20">
        <f>F50+H50-J50</f>
        <v>29467.800000000003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235</v>
      </c>
      <c r="F51" s="22">
        <f>E51*D51</f>
        <v>12572.5</v>
      </c>
      <c r="G51" s="19">
        <f>200+120</f>
        <v>320</v>
      </c>
      <c r="H51" s="20">
        <f t="shared" si="124"/>
        <v>17120</v>
      </c>
      <c r="I51" s="19">
        <f>10+5+40+10+40+40+10</f>
        <v>155</v>
      </c>
      <c r="J51" s="20">
        <f t="shared" ref="J51" si="127">I51*D51</f>
        <v>8292.5</v>
      </c>
      <c r="K51" s="19">
        <f t="shared" ref="K51" si="128">E51+G51-I51</f>
        <v>400</v>
      </c>
      <c r="L51" s="20">
        <f>F51+H51-J51</f>
        <v>21400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>
        <v>10</v>
      </c>
      <c r="H52" s="20">
        <f t="shared" si="124"/>
        <v>7062</v>
      </c>
      <c r="I52" s="19">
        <v>10</v>
      </c>
      <c r="J52" s="20">
        <f t="shared" ref="J52" si="129">I52*D52</f>
        <v>7062</v>
      </c>
      <c r="K52" s="19">
        <f t="shared" ref="K52" si="130">E52+G52-I52</f>
        <v>0</v>
      </c>
      <c r="L52" s="20">
        <f>F52+H52-J52</f>
        <v>0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1800</v>
      </c>
      <c r="F53" s="22">
        <f t="shared" si="0"/>
        <v>5778</v>
      </c>
      <c r="G53" s="19"/>
      <c r="H53" s="20">
        <f t="shared" si="124"/>
        <v>0</v>
      </c>
      <c r="I53" s="19">
        <f>100+100</f>
        <v>200</v>
      </c>
      <c r="J53" s="20">
        <f t="shared" ref="J53" si="131">I53*D53</f>
        <v>642</v>
      </c>
      <c r="K53" s="19">
        <f t="shared" ref="K53" si="132">E53+G53-I53</f>
        <v>1600</v>
      </c>
      <c r="L53" s="20">
        <f t="shared" ref="L53" si="133">F53+H53-J53</f>
        <v>5136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2700</v>
      </c>
      <c r="F54" s="22">
        <f t="shared" si="0"/>
        <v>5778</v>
      </c>
      <c r="G54" s="19">
        <v>8000</v>
      </c>
      <c r="H54" s="20">
        <f t="shared" si="124"/>
        <v>17120</v>
      </c>
      <c r="I54" s="19">
        <f>100+500+1700+500+200+100+100</f>
        <v>3200</v>
      </c>
      <c r="J54" s="20">
        <f t="shared" ref="J54" si="134">I54*D54</f>
        <v>6848</v>
      </c>
      <c r="K54" s="19">
        <f t="shared" ref="K54" si="135">E54+G54-I54</f>
        <v>7500</v>
      </c>
      <c r="L54" s="20">
        <f t="shared" ref="L54" si="136">F54+H54-J54</f>
        <v>16050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8600</v>
      </c>
      <c r="F55" s="22">
        <f t="shared" si="0"/>
        <v>18404</v>
      </c>
      <c r="G55" s="19">
        <v>6000</v>
      </c>
      <c r="H55" s="20">
        <f t="shared" si="124"/>
        <v>12840</v>
      </c>
      <c r="I55" s="19">
        <f>200+1200+200+100+400+300+1200+500+1200+300+200+1200+600+100+500+200+100+100+1200</f>
        <v>9800</v>
      </c>
      <c r="J55" s="20">
        <f t="shared" ref="J55" si="137">I55*D55</f>
        <v>20972</v>
      </c>
      <c r="K55" s="19">
        <f t="shared" ref="K55" si="138">E55+G55-I55</f>
        <v>4800</v>
      </c>
      <c r="L55" s="20">
        <f t="shared" ref="L55" si="139">F55+H55-J55</f>
        <v>10272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4850</v>
      </c>
      <c r="F56" s="22">
        <f t="shared" si="0"/>
        <v>15568.5</v>
      </c>
      <c r="G56" s="19">
        <f>3000+2000</f>
        <v>5000</v>
      </c>
      <c r="H56" s="20">
        <f t="shared" si="1"/>
        <v>16050</v>
      </c>
      <c r="I56" s="19">
        <f>1000+50+100+1000+500+200+200+500+100+1000+50+1000+100</f>
        <v>5800</v>
      </c>
      <c r="J56" s="20">
        <f t="shared" ref="J56" si="140">I56*D56</f>
        <v>18618</v>
      </c>
      <c r="K56" s="19">
        <f t="shared" ref="K56" si="141">E56+G56-I56</f>
        <v>4050</v>
      </c>
      <c r="L56" s="20">
        <f t="shared" ref="L56" si="142">F56+H56-J56</f>
        <v>13000.5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7300</v>
      </c>
      <c r="F57" s="22">
        <f t="shared" si="0"/>
        <v>31244</v>
      </c>
      <c r="G57" s="19"/>
      <c r="H57" s="20">
        <f t="shared" si="1"/>
        <v>0</v>
      </c>
      <c r="I57" s="19">
        <f>800+800+100+800+50+200+200+800+100+50+50</f>
        <v>3950</v>
      </c>
      <c r="J57" s="20">
        <f t="shared" ref="J57" si="143">I57*D57</f>
        <v>16906</v>
      </c>
      <c r="K57" s="19">
        <f t="shared" ref="K57" si="144">E57+G57-I57</f>
        <v>3350</v>
      </c>
      <c r="L57" s="20">
        <f t="shared" ref="L57" si="145">F57+H57-J57</f>
        <v>14338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308</v>
      </c>
      <c r="F58" s="22">
        <f t="shared" si="0"/>
        <v>5602.52</v>
      </c>
      <c r="G58" s="19">
        <f>250+250</f>
        <v>500</v>
      </c>
      <c r="H58" s="20">
        <f t="shared" si="1"/>
        <v>9095</v>
      </c>
      <c r="I58" s="19">
        <f>10+50+10+50+50+10+10+10+6+50+10+10+50+50</f>
        <v>376</v>
      </c>
      <c r="J58" s="20">
        <f t="shared" ref="J58" si="146">I58*D58</f>
        <v>6839.4400000000005</v>
      </c>
      <c r="K58" s="19">
        <f t="shared" ref="K58" si="147">E58+G58-I58</f>
        <v>432</v>
      </c>
      <c r="L58" s="20">
        <f t="shared" ref="L58" si="148">F58+H58-J58</f>
        <v>7858.08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299</v>
      </c>
      <c r="F59" s="26">
        <f t="shared" si="0"/>
        <v>33592.65</v>
      </c>
      <c r="G59" s="25">
        <f>150+150+150</f>
        <v>450</v>
      </c>
      <c r="H59" s="27">
        <f t="shared" si="1"/>
        <v>50557.5</v>
      </c>
      <c r="I59" s="25">
        <f>30+90+5+60+2+30+10+30+30+30+5+30</f>
        <v>352</v>
      </c>
      <c r="J59" s="27">
        <f t="shared" ref="J59:J60" si="149">I59*D59</f>
        <v>39547.199999999997</v>
      </c>
      <c r="K59" s="25">
        <f t="shared" ref="K59" si="150">E59+G59-I59</f>
        <v>397</v>
      </c>
      <c r="L59" s="27">
        <f t="shared" ref="L59" si="151">F59+H59-J59</f>
        <v>44602.95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700</v>
      </c>
      <c r="F60" s="26">
        <f>E60*D60</f>
        <v>11235</v>
      </c>
      <c r="G60" s="25"/>
      <c r="H60" s="27">
        <f t="shared" si="1"/>
        <v>0</v>
      </c>
      <c r="I60" s="25">
        <v>100</v>
      </c>
      <c r="J60" s="27">
        <f t="shared" si="149"/>
        <v>1605</v>
      </c>
      <c r="K60" s="25">
        <f t="shared" ref="K60" si="152">E60+G60-I60</f>
        <v>600</v>
      </c>
      <c r="L60" s="27">
        <f t="shared" ref="L60" si="153">F60+H60-J60</f>
        <v>9630</v>
      </c>
    </row>
    <row r="61" spans="1:12" s="4" customFormat="1" ht="29.25" customHeight="1" x14ac:dyDescent="0.25">
      <c r="A61" s="15">
        <v>56</v>
      </c>
      <c r="B61" s="16" t="s">
        <v>82</v>
      </c>
      <c r="C61" s="23" t="s">
        <v>24</v>
      </c>
      <c r="D61" s="24">
        <v>16.05</v>
      </c>
      <c r="E61" s="25">
        <v>700</v>
      </c>
      <c r="F61" s="26">
        <f>E61*D61</f>
        <v>11235</v>
      </c>
      <c r="G61" s="25">
        <f>500+500+1000</f>
        <v>2000</v>
      </c>
      <c r="H61" s="27">
        <f t="shared" si="1"/>
        <v>32100</v>
      </c>
      <c r="I61" s="25">
        <f>300+300+200</f>
        <v>800</v>
      </c>
      <c r="J61" s="27">
        <f t="shared" ref="J61" si="154">I61*D61</f>
        <v>12840</v>
      </c>
      <c r="K61" s="25">
        <f t="shared" ref="K61" si="155">E61+G61-I61</f>
        <v>1900</v>
      </c>
      <c r="L61" s="27">
        <f t="shared" ref="L61" si="156">F61+H61-J61</f>
        <v>30495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700</v>
      </c>
      <c r="F62" s="26">
        <f>E62*D62</f>
        <v>11235</v>
      </c>
      <c r="G62" s="25">
        <v>1000</v>
      </c>
      <c r="H62" s="27">
        <f t="shared" si="1"/>
        <v>16050</v>
      </c>
      <c r="I62" s="25">
        <f>100+100+100+100+100</f>
        <v>500</v>
      </c>
      <c r="J62" s="27">
        <f t="shared" ref="J62" si="157">I62*D62</f>
        <v>8025</v>
      </c>
      <c r="K62" s="25">
        <f t="shared" ref="K62" si="158">E62+G62-I62</f>
        <v>1200</v>
      </c>
      <c r="L62" s="27">
        <f t="shared" ref="L62" si="159">F62+H62-J62</f>
        <v>19260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400</v>
      </c>
      <c r="F63" s="26">
        <f t="shared" si="0"/>
        <v>6420</v>
      </c>
      <c r="G63" s="25">
        <v>1000</v>
      </c>
      <c r="H63" s="27">
        <f t="shared" si="1"/>
        <v>16050</v>
      </c>
      <c r="I63" s="25">
        <f>100+200</f>
        <v>300</v>
      </c>
      <c r="J63" s="27">
        <f t="shared" ref="J63" si="160">I63*D63</f>
        <v>4815</v>
      </c>
      <c r="K63" s="25">
        <f t="shared" ref="K63" si="161">E63+G63-I63</f>
        <v>1100</v>
      </c>
      <c r="L63" s="27">
        <f t="shared" ref="L63" si="162">F63+H63-J63</f>
        <v>17655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:J66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2" s="4" customFormat="1" ht="45.75" customHeight="1" x14ac:dyDescent="0.25">
      <c r="A65" s="32">
        <v>60</v>
      </c>
      <c r="B65" s="16" t="s">
        <v>88</v>
      </c>
      <c r="C65" s="23" t="s">
        <v>24</v>
      </c>
      <c r="D65" s="24">
        <v>1.07</v>
      </c>
      <c r="E65" s="25"/>
      <c r="F65" s="26">
        <f t="shared" si="0"/>
        <v>0</v>
      </c>
      <c r="G65" s="25">
        <v>500</v>
      </c>
      <c r="H65" s="27">
        <f t="shared" si="1"/>
        <v>535</v>
      </c>
      <c r="I65" s="25">
        <f>200+300</f>
        <v>500</v>
      </c>
      <c r="J65" s="27">
        <f t="shared" si="163"/>
        <v>535</v>
      </c>
      <c r="K65" s="25">
        <f t="shared" ref="K65:K66" si="166">E65+G65-I65</f>
        <v>0</v>
      </c>
      <c r="L65" s="27">
        <f t="shared" ref="L65:L66" si="167">F65+H65-J65</f>
        <v>0</v>
      </c>
    </row>
    <row r="66" spans="1:12" s="4" customFormat="1" ht="45.75" customHeight="1" x14ac:dyDescent="0.25">
      <c r="A66" s="32">
        <v>61</v>
      </c>
      <c r="B66" s="16" t="s">
        <v>89</v>
      </c>
      <c r="C66" s="23" t="s">
        <v>24</v>
      </c>
      <c r="D66" s="24">
        <v>1.07</v>
      </c>
      <c r="E66" s="25"/>
      <c r="F66" s="26">
        <f t="shared" si="0"/>
        <v>0</v>
      </c>
      <c r="G66" s="25">
        <v>480</v>
      </c>
      <c r="H66" s="27">
        <f t="shared" si="1"/>
        <v>513.6</v>
      </c>
      <c r="I66" s="25">
        <f>200+280</f>
        <v>480</v>
      </c>
      <c r="J66" s="27">
        <f t="shared" si="163"/>
        <v>513.6</v>
      </c>
      <c r="K66" s="25">
        <f t="shared" si="166"/>
        <v>0</v>
      </c>
      <c r="L66" s="27">
        <f t="shared" si="167"/>
        <v>0</v>
      </c>
    </row>
    <row r="67" spans="1:12" s="4" customFormat="1" x14ac:dyDescent="0.25">
      <c r="A67" s="15">
        <v>62</v>
      </c>
      <c r="B67" s="16" t="s">
        <v>66</v>
      </c>
      <c r="C67" s="17" t="s">
        <v>24</v>
      </c>
      <c r="D67" s="24">
        <v>10.51</v>
      </c>
      <c r="E67" s="25">
        <v>200</v>
      </c>
      <c r="F67" s="26">
        <f t="shared" si="0"/>
        <v>2102</v>
      </c>
      <c r="G67" s="25"/>
      <c r="H67" s="27">
        <f t="shared" si="1"/>
        <v>0</v>
      </c>
      <c r="I67" s="25"/>
      <c r="J67" s="27">
        <f t="shared" ref="J67:J68" si="168">I67*D67</f>
        <v>0</v>
      </c>
      <c r="K67" s="25">
        <f t="shared" ref="K67" si="169">E67+G67-I67</f>
        <v>200</v>
      </c>
      <c r="L67" s="27">
        <f t="shared" ref="L67" si="170">F67+H67-J67</f>
        <v>2102</v>
      </c>
    </row>
    <row r="68" spans="1:12" s="4" customFormat="1" x14ac:dyDescent="0.25">
      <c r="A68" s="15">
        <v>63</v>
      </c>
      <c r="B68" s="16" t="s">
        <v>66</v>
      </c>
      <c r="C68" s="17" t="s">
        <v>24</v>
      </c>
      <c r="D68" s="24">
        <v>8.56</v>
      </c>
      <c r="E68" s="25">
        <v>1000</v>
      </c>
      <c r="F68" s="26">
        <f t="shared" si="0"/>
        <v>8560</v>
      </c>
      <c r="G68" s="25"/>
      <c r="H68" s="27">
        <f t="shared" si="1"/>
        <v>0</v>
      </c>
      <c r="I68" s="25"/>
      <c r="J68" s="27">
        <f t="shared" si="168"/>
        <v>0</v>
      </c>
      <c r="K68" s="25">
        <f t="shared" ref="K68" si="171">E68+G68-I68</f>
        <v>1000</v>
      </c>
      <c r="L68" s="27">
        <f t="shared" ref="L68" si="172">F68+H68-J68</f>
        <v>8560</v>
      </c>
    </row>
    <row r="69" spans="1:12" s="4" customFormat="1" ht="17.25" customHeight="1" x14ac:dyDescent="0.25">
      <c r="A69" s="15">
        <v>64</v>
      </c>
      <c r="B69" s="16" t="s">
        <v>44</v>
      </c>
      <c r="C69" s="17" t="s">
        <v>24</v>
      </c>
      <c r="D69" s="24">
        <v>7.49</v>
      </c>
      <c r="E69" s="25">
        <v>1790</v>
      </c>
      <c r="F69" s="26">
        <f t="shared" si="0"/>
        <v>13407.1</v>
      </c>
      <c r="G69" s="25">
        <v>680</v>
      </c>
      <c r="H69" s="27">
        <f t="shared" si="1"/>
        <v>5093.2</v>
      </c>
      <c r="I69" s="25">
        <f>340+340+340+50</f>
        <v>1070</v>
      </c>
      <c r="J69" s="27">
        <f t="shared" ref="J69" si="173">I69*D69</f>
        <v>8014.3</v>
      </c>
      <c r="K69" s="25">
        <f t="shared" ref="K69" si="174">E69+G69-I69</f>
        <v>1400</v>
      </c>
      <c r="L69" s="27">
        <f t="shared" ref="L69" si="175">F69+H69-J69</f>
        <v>10486</v>
      </c>
    </row>
    <row r="70" spans="1:12" s="4" customFormat="1" ht="18.75" customHeight="1" x14ac:dyDescent="0.25">
      <c r="A70" s="15">
        <v>65</v>
      </c>
      <c r="B70" s="16" t="s">
        <v>39</v>
      </c>
      <c r="C70" s="17" t="s">
        <v>24</v>
      </c>
      <c r="D70" s="24">
        <v>11.77</v>
      </c>
      <c r="E70" s="25">
        <v>1310</v>
      </c>
      <c r="F70" s="26">
        <f t="shared" si="0"/>
        <v>15418.699999999999</v>
      </c>
      <c r="G70" s="25">
        <v>1000</v>
      </c>
      <c r="H70" s="27">
        <f t="shared" si="1"/>
        <v>11770</v>
      </c>
      <c r="I70" s="25">
        <f>20+200+200+30+200+100+30+200+200+100+200</f>
        <v>1480</v>
      </c>
      <c r="J70" s="27">
        <f t="shared" ref="J70" si="176">I70*D70</f>
        <v>17419.599999999999</v>
      </c>
      <c r="K70" s="25">
        <f t="shared" ref="K70" si="177">E70+G70-I70</f>
        <v>830</v>
      </c>
      <c r="L70" s="27">
        <f t="shared" ref="L70" si="178">F70+H70-J70</f>
        <v>9769.0999999999985</v>
      </c>
    </row>
    <row r="71" spans="1:12" s="4" customFormat="1" ht="18" customHeight="1" x14ac:dyDescent="0.25">
      <c r="A71" s="15">
        <v>66</v>
      </c>
      <c r="B71" s="16" t="s">
        <v>40</v>
      </c>
      <c r="C71" s="17" t="s">
        <v>24</v>
      </c>
      <c r="D71" s="24">
        <v>13.91</v>
      </c>
      <c r="E71" s="25">
        <v>160</v>
      </c>
      <c r="F71" s="26">
        <f t="shared" si="0"/>
        <v>2225.6</v>
      </c>
      <c r="G71" s="25">
        <v>600</v>
      </c>
      <c r="H71" s="27">
        <f t="shared" si="1"/>
        <v>8346</v>
      </c>
      <c r="I71" s="25">
        <f>120+120+120</f>
        <v>360</v>
      </c>
      <c r="J71" s="27">
        <f t="shared" ref="J71" si="179">I71*D71</f>
        <v>5007.6000000000004</v>
      </c>
      <c r="K71" s="25">
        <f t="shared" ref="K71" si="180">E71+G71-I71</f>
        <v>400</v>
      </c>
      <c r="L71" s="27">
        <f t="shared" ref="L71" si="181">F71+H71-J71</f>
        <v>5564</v>
      </c>
    </row>
    <row r="72" spans="1:12" x14ac:dyDescent="0.25">
      <c r="A72" s="17"/>
      <c r="B72" s="28" t="s">
        <v>14</v>
      </c>
      <c r="C72" s="29"/>
      <c r="D72" s="18"/>
      <c r="E72" s="19"/>
      <c r="F72" s="30">
        <f>SUM(F4:F71)</f>
        <v>978561.32000000018</v>
      </c>
      <c r="G72" s="19"/>
      <c r="H72" s="31">
        <f>SUM(H4:H71)</f>
        <v>1072341.1600000001</v>
      </c>
      <c r="I72" s="19"/>
      <c r="J72" s="31">
        <f>SUM(J4:J71)</f>
        <v>816626.75999999989</v>
      </c>
      <c r="K72" s="19"/>
      <c r="L72" s="31">
        <f>SUM(L4:L71)</f>
        <v>1234275.7200000002</v>
      </c>
    </row>
    <row r="73" spans="1:12" x14ac:dyDescent="0.25">
      <c r="E73" s="3"/>
      <c r="L73" s="7"/>
    </row>
    <row r="75" spans="1:12" x14ac:dyDescent="0.25">
      <c r="A75" s="2"/>
      <c r="B75" s="9"/>
      <c r="C75" s="2"/>
      <c r="D75" s="6"/>
      <c r="E75" s="3"/>
      <c r="F75" s="6"/>
      <c r="G75" s="3"/>
      <c r="H75" s="6"/>
      <c r="I75" s="3"/>
      <c r="J75" s="6"/>
      <c r="K75" s="3"/>
      <c r="L75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2026-07-30T06:35:23Z</dcterms:modified>
</cp:coreProperties>
</file>