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62" i="4" l="1"/>
  <c r="I58" i="4"/>
  <c r="I34" i="4"/>
  <c r="I30" i="4"/>
  <c r="I4" i="4" l="1"/>
  <c r="I5" i="4"/>
  <c r="I17" i="4" l="1"/>
  <c r="G32" i="4" l="1"/>
  <c r="G30" i="4"/>
  <c r="G7" i="4"/>
  <c r="G5" i="4"/>
  <c r="G36" i="4"/>
  <c r="G59" i="4"/>
  <c r="G56" i="4"/>
  <c r="I68" i="4" l="1"/>
  <c r="I67" i="4" l="1"/>
  <c r="I59" i="4" l="1"/>
  <c r="I57" i="4" l="1"/>
  <c r="I56" i="4"/>
  <c r="I55" i="4"/>
  <c r="I43" i="4" l="1"/>
  <c r="I27" i="4" l="1"/>
  <c r="I25" i="4" l="1"/>
  <c r="I35" i="4" l="1"/>
  <c r="I14" i="4" l="1"/>
  <c r="I11" i="4" l="1"/>
  <c r="I32" i="4" l="1"/>
  <c r="I31" i="4" l="1"/>
  <c r="I7" i="4" l="1"/>
  <c r="I50" i="4" l="1"/>
  <c r="I51" i="4" l="1"/>
  <c r="I37" i="4" l="1"/>
  <c r="K32" i="4" l="1"/>
  <c r="F32" i="4"/>
  <c r="H32" i="4"/>
  <c r="J32" i="4"/>
  <c r="L32" i="4" l="1"/>
  <c r="K34" i="4"/>
  <c r="F34" i="4"/>
  <c r="H34" i="4"/>
  <c r="J34" i="4"/>
  <c r="L34" i="4" l="1"/>
  <c r="K66" i="4" l="1"/>
  <c r="F66" i="4"/>
  <c r="H66" i="4"/>
  <c r="J66" i="4"/>
  <c r="J61" i="4"/>
  <c r="K61" i="4"/>
  <c r="J60" i="4"/>
  <c r="F61" i="4"/>
  <c r="F60" i="4"/>
  <c r="H61" i="4"/>
  <c r="L66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7" i="4"/>
  <c r="K67" i="4"/>
  <c r="F67" i="4"/>
  <c r="H67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7" i="4"/>
  <c r="L59" i="4"/>
  <c r="L21" i="4"/>
  <c r="L42" i="4"/>
  <c r="L64" i="4"/>
  <c r="L22" i="4"/>
  <c r="L16" i="4"/>
  <c r="L18" i="4"/>
  <c r="L4" i="4"/>
  <c r="J58" i="4" l="1"/>
  <c r="K58" i="4"/>
  <c r="F58" i="4"/>
  <c r="H58" i="4"/>
  <c r="J68" i="4"/>
  <c r="K68" i="4"/>
  <c r="F68" i="4"/>
  <c r="H68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68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5" i="4"/>
  <c r="H65" i="4"/>
  <c r="J65" i="4"/>
  <c r="K65" i="4"/>
  <c r="F69" i="4"/>
  <c r="H69" i="4"/>
  <c r="J69" i="4"/>
  <c r="K69" i="4"/>
  <c r="L65" i="4" l="1"/>
  <c r="F70" i="4"/>
  <c r="L48" i="4"/>
  <c r="L35" i="4"/>
  <c r="J70" i="4"/>
  <c r="L69" i="4"/>
  <c r="L6" i="4"/>
  <c r="H70" i="4"/>
  <c r="L70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<sst xmlns="http://schemas.openxmlformats.org/spreadsheetml/2006/main" count="167" uniqueCount="87">
  <si>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</si>
  <si>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</si>
  <si>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</si>
  <si>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</si>
  <si>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</si>
  <si>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</si>
  <si>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</si>
  <si>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</si>
  <si>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</si>
  <si>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</si>
  <si>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</si>
  <si>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</si>
  <si>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</si>
  <si>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</si>
  <si>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</si>
  <si>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</si>
  <si>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</si>
  <si>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</si>
  <si>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</si>
  <si>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</si>
  <si>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</si>
  <si>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</si>
  <si>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</si>
  <si>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</si>
  <si>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</si>
  <si>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</si>
  <si>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</si>
  <si>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</si>
  <si>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</si>
  <si>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</si>
  <si>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</si>
  <si>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</si>
  <si>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</si>
  <si>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</si>
  <si>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</si>
  <si>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</si>
  <si>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</si>
  <si>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</si>
  <si>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</si>
  <si>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</si>
  <si>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</si>
  <si>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</si>
  <si>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</si>
  <si>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</si>
  <si>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</si>
  <si>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</si>
  <si>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</si>
  <si>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</si>
  <si>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</si>
  <si>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</si>
  <si>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</si>
  <si>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</si>
  <si>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</si>
  <si>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</si>
  <si>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</si>
  <si>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</si>
  <si>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</si>
  <si>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</si>
  <si>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</si>
  <si>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</si>
  <si>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</si>
  <si>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</si>
  <si>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</si>
  <si>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</si>
  <si>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</si>
  <si>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</si>
  <si>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</si>
  <si>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</si>
  <si>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</si>
  <si>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</si>
  <si>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</si>
  <si>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</si>
  <si>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</si>
  <si>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</si>
  <si>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</si>
  <si>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</si>
  <si>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</si>
  <si>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</si>
  <si>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</si>
  <si>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</si>
  <si>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Залишок на  01.07.2026р</t>
  </si>
  <si>
    <t>Натрію хлорид 0,9% 500,0</t>
  </si>
  <si>
    <t>Канюля інфузійна Венопорт плюс 20G</t>
  </si>
  <si>
    <t>Ванкоміцин 0,5</t>
  </si>
  <si>
    <t>Оборот за липень місяць</t>
  </si>
  <si>
    <t>Залишок на  01.08.2026р</t>
  </si>
  <si>
    <t>Цефазолін 1,0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</si>
</sst>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34" workbookViewId="0">
      <selection activeCell="I54" sqref="I54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80</v>
      </c>
      <c r="F1" s="43"/>
      <c r="G1" s="46" t="s">
        <v>84</v>
      </c>
      <c r="H1" s="47"/>
      <c r="I1" s="47"/>
      <c r="J1" s="48"/>
      <c r="K1" s="42" t="s">
        <v>85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2160</v>
      </c>
      <c r="F4" s="20">
        <f t="shared" ref="F4:F69" si="0">E4*D4</f>
        <v>46224</v>
      </c>
      <c r="G4" s="19">
        <v>900</v>
      </c>
      <c r="H4" s="20">
        <f t="shared" ref="H4:H69" si="1">G4*D4</f>
        <v>19260</v>
      </c>
      <c r="I4" s="19">
        <f>60+120+60+60+30+60</f>
        <v>390</v>
      </c>
      <c r="J4" s="20">
        <f>I4*D4</f>
        <v>8346</v>
      </c>
      <c r="K4" s="19">
        <f t="shared" ref="K4" si="2">E4+G4-I4</f>
        <v>2670</v>
      </c>
      <c r="L4" s="20">
        <f t="shared" ref="L4" si="3">F4+H4-J4</f>
        <v>57138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1680</v>
      </c>
      <c r="F5" s="20">
        <f t="shared" si="0"/>
        <v>39547.199999999997</v>
      </c>
      <c r="G5" s="19">
        <f>900+900</f>
        <v>1800</v>
      </c>
      <c r="H5" s="20">
        <f t="shared" si="1"/>
        <v>42372</v>
      </c>
      <c r="I5" s="19">
        <f>300+120+30+180+90+90+60+30+60</f>
        <v>960</v>
      </c>
      <c r="J5" s="20">
        <f t="shared" ref="J5" si="4">I5*D5</f>
        <v>22598.399999999998</v>
      </c>
      <c r="K5" s="19">
        <f t="shared" ref="K5" si="5">E5+G5-I5</f>
        <v>2520</v>
      </c>
      <c r="L5" s="20">
        <f t="shared" ref="L5" si="6">F5+H5-J5</f>
        <v>59320.800000000003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300</v>
      </c>
      <c r="F6" s="20">
        <f t="shared" si="0"/>
        <v>9309</v>
      </c>
      <c r="G6" s="19"/>
      <c r="H6" s="20">
        <f t="shared" si="1"/>
        <v>0</v>
      </c>
      <c r="I6" s="19"/>
      <c r="J6" s="20">
        <f t="shared" ref="J6" si="7">I6*D6</f>
        <v>0</v>
      </c>
      <c r="K6" s="19">
        <f t="shared" ref="K6" si="8">E6+G6-I6</f>
        <v>300</v>
      </c>
      <c r="L6" s="20">
        <f t="shared" ref="L6:L11" si="9">F6+H6-J6</f>
        <v>9309</v>
      </c>
    </row>
    <row r="7" spans="1:12" s="4" customFormat="1" x14ac:dyDescent="0.25">
      <c r="A7" s="15">
        <v>4</v>
      </c>
      <c r="B7" s="16" t="s">
        <v>81</v>
      </c>
      <c r="C7" s="17" t="s">
        <v>19</v>
      </c>
      <c r="D7" s="18">
        <v>34.24</v>
      </c>
      <c r="E7" s="19">
        <v>175</v>
      </c>
      <c r="F7" s="20">
        <f t="shared" si="0"/>
        <v>5992</v>
      </c>
      <c r="G7" s="19">
        <f>500+375</f>
        <v>875</v>
      </c>
      <c r="H7" s="20">
        <f t="shared" si="1"/>
        <v>29960</v>
      </c>
      <c r="I7" s="19">
        <f>25+150</f>
        <v>175</v>
      </c>
      <c r="J7" s="20">
        <f t="shared" ref="J7" si="10">I7*D7</f>
        <v>5992</v>
      </c>
      <c r="K7" s="19">
        <f t="shared" ref="K7" si="11">E7+G7-I7</f>
        <v>875</v>
      </c>
      <c r="L7" s="20">
        <f t="shared" ref="L7" si="12">F7+H7-J7</f>
        <v>29960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163</v>
      </c>
      <c r="F8" s="20">
        <f t="shared" si="0"/>
        <v>13255.159999999998</v>
      </c>
      <c r="G8" s="19"/>
      <c r="H8" s="20">
        <f t="shared" si="1"/>
        <v>0</v>
      </c>
      <c r="I8" s="19"/>
      <c r="J8" s="20">
        <f t="shared" ref="J8" si="13">I8*D8</f>
        <v>0</v>
      </c>
      <c r="K8" s="19">
        <f t="shared" ref="K8" si="14">E8+G8-I8</f>
        <v>163</v>
      </c>
      <c r="L8" s="20">
        <f t="shared" ref="L8" si="15">F8+H8-J8</f>
        <v>13255.159999999998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84</v>
      </c>
      <c r="F9" s="20">
        <f t="shared" si="0"/>
        <v>16897.439999999999</v>
      </c>
      <c r="G9" s="19"/>
      <c r="H9" s="20">
        <f t="shared" si="1"/>
        <v>0</v>
      </c>
      <c r="I9" s="19"/>
      <c r="J9" s="20">
        <f t="shared" ref="J9:J10" si="16">I9*D9</f>
        <v>0</v>
      </c>
      <c r="K9" s="19">
        <f t="shared" ref="K9" si="17">E9+G9-I9</f>
        <v>84</v>
      </c>
      <c r="L9" s="20">
        <f t="shared" ref="L9" si="18">F9+H9-J9</f>
        <v>16897.439999999999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48</v>
      </c>
      <c r="F10" s="20">
        <f t="shared" si="0"/>
        <v>1284</v>
      </c>
      <c r="G10" s="19"/>
      <c r="H10" s="20">
        <f t="shared" si="1"/>
        <v>0</v>
      </c>
      <c r="I10" s="19">
        <v>48</v>
      </c>
      <c r="J10" s="20">
        <f t="shared" si="16"/>
        <v>1284</v>
      </c>
      <c r="K10" s="19">
        <f t="shared" ref="K10" si="19">E10+G10-I10</f>
        <v>0</v>
      </c>
      <c r="L10" s="20">
        <f t="shared" ref="L10" si="20">F10+H10-J10</f>
        <v>0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32</v>
      </c>
      <c r="F11" s="20">
        <f t="shared" si="0"/>
        <v>2396.8000000000002</v>
      </c>
      <c r="G11" s="19"/>
      <c r="H11" s="20">
        <f t="shared" si="1"/>
        <v>0</v>
      </c>
      <c r="I11" s="19">
        <f>10+20</f>
        <v>30</v>
      </c>
      <c r="J11" s="20">
        <f t="shared" ref="J11" si="21">I11*D11</f>
        <v>2247</v>
      </c>
      <c r="K11" s="19">
        <f t="shared" ref="K11" si="22">E11+G11-I11</f>
        <v>2</v>
      </c>
      <c r="L11" s="20">
        <f t="shared" si="9"/>
        <v>149.80000000000018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180</v>
      </c>
      <c r="L12" s="20">
        <f t="shared" ref="L12" si="25">F12+H12-J12</f>
        <v>17526.600000000002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232</v>
      </c>
      <c r="F14" s="20">
        <f t="shared" si="0"/>
        <v>11419.039999999999</v>
      </c>
      <c r="G14" s="19"/>
      <c r="H14" s="20">
        <f t="shared" si="1"/>
        <v>0</v>
      </c>
      <c r="I14" s="19">
        <f>24+48</f>
        <v>72</v>
      </c>
      <c r="J14" s="20">
        <f t="shared" ref="J14" si="29">I14*D14</f>
        <v>3543.84</v>
      </c>
      <c r="K14" s="19">
        <f t="shared" ref="K14" si="30">E14+G14-I14</f>
        <v>160</v>
      </c>
      <c r="L14" s="20">
        <f t="shared" ref="L14" si="31">F14+H14-J14</f>
        <v>7875.1999999999989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168</v>
      </c>
      <c r="F15" s="20">
        <f t="shared" si="0"/>
        <v>24447.360000000001</v>
      </c>
      <c r="G15" s="19"/>
      <c r="H15" s="20">
        <f t="shared" si="1"/>
        <v>0</v>
      </c>
      <c r="I15" s="19"/>
      <c r="J15" s="20">
        <f t="shared" ref="J15" si="32">I15*D15</f>
        <v>0</v>
      </c>
      <c r="K15" s="19">
        <f t="shared" ref="K15" si="33">E15+G15-I15</f>
        <v>168</v>
      </c>
      <c r="L15" s="20">
        <f t="shared" ref="L15" si="34">F15+H15-J15</f>
        <v>24447.360000000001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29</v>
      </c>
      <c r="F16" s="20">
        <f t="shared" si="0"/>
        <v>5833.64</v>
      </c>
      <c r="G16" s="19">
        <v>50</v>
      </c>
      <c r="H16" s="20">
        <f t="shared" si="1"/>
        <v>10058</v>
      </c>
      <c r="I16" s="19">
        <v>1</v>
      </c>
      <c r="J16" s="20">
        <f t="shared" ref="J16" si="35">I16*D16</f>
        <v>201.16</v>
      </c>
      <c r="K16" s="19">
        <f t="shared" ref="K16" si="36">E16+G16-I16</f>
        <v>78</v>
      </c>
      <c r="L16" s="20">
        <f t="shared" ref="L16" si="37">F16+H16-J16</f>
        <v>15690.48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215</v>
      </c>
      <c r="F17" s="20">
        <f t="shared" si="0"/>
        <v>19554.25</v>
      </c>
      <c r="G17" s="19">
        <v>300</v>
      </c>
      <c r="H17" s="20">
        <f t="shared" si="1"/>
        <v>27285</v>
      </c>
      <c r="I17" s="19">
        <f>120+2+120</f>
        <v>242</v>
      </c>
      <c r="J17" s="20">
        <f t="shared" ref="J17" si="38">I17*D17</f>
        <v>22009.9</v>
      </c>
      <c r="K17" s="19">
        <f t="shared" ref="K17" si="39">E17+G17-I17</f>
        <v>273</v>
      </c>
      <c r="L17" s="20">
        <f t="shared" ref="L17" si="40">F17+H17-J17</f>
        <v>24829.35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119</v>
      </c>
      <c r="F18" s="20">
        <f t="shared" si="0"/>
        <v>12733</v>
      </c>
      <c r="G18" s="19">
        <v>180</v>
      </c>
      <c r="H18" s="20">
        <f t="shared" si="1"/>
        <v>19260</v>
      </c>
      <c r="I18" s="19"/>
      <c r="J18" s="20">
        <f t="shared" ref="J18:J19" si="41">I18*D18</f>
        <v>0</v>
      </c>
      <c r="K18" s="19">
        <f t="shared" ref="K18" si="42">E18+G18-I18</f>
        <v>299</v>
      </c>
      <c r="L18" s="20">
        <f t="shared" ref="L18" si="43">F18+H18-J18</f>
        <v>31993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60</v>
      </c>
      <c r="F19" s="20">
        <f t="shared" si="0"/>
        <v>26964</v>
      </c>
      <c r="G19" s="19"/>
      <c r="H19" s="20">
        <f t="shared" si="1"/>
        <v>0</v>
      </c>
      <c r="I19" s="19"/>
      <c r="J19" s="20">
        <f t="shared" si="41"/>
        <v>0</v>
      </c>
      <c r="K19" s="19">
        <f t="shared" ref="K19" si="44">E19+G19-I19</f>
        <v>60</v>
      </c>
      <c r="L19" s="20">
        <f t="shared" ref="L19" si="45">F19+H19-J19</f>
        <v>26964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0</v>
      </c>
      <c r="F20" s="20">
        <f t="shared" si="0"/>
        <v>0</v>
      </c>
      <c r="G20" s="19">
        <v>240</v>
      </c>
      <c r="H20" s="20">
        <f t="shared" si="1"/>
        <v>9244.8000000000011</v>
      </c>
      <c r="I20" s="19"/>
      <c r="J20" s="20">
        <f t="shared" ref="J20" si="46">I20*D20</f>
        <v>0</v>
      </c>
      <c r="K20" s="19">
        <f t="shared" ref="K20" si="47">E20+G20-I20</f>
        <v>240</v>
      </c>
      <c r="L20" s="20">
        <f t="shared" ref="L20" si="48">F20+H20-J20</f>
        <v>9244.8000000000011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282</v>
      </c>
      <c r="F23" s="20">
        <f t="shared" si="0"/>
        <v>59744.520000000004</v>
      </c>
      <c r="G23" s="19"/>
      <c r="H23" s="20">
        <f t="shared" si="1"/>
        <v>0</v>
      </c>
      <c r="I23" s="19">
        <v>48</v>
      </c>
      <c r="J23" s="20">
        <f t="shared" ref="J23:J24" si="54">I23*D23</f>
        <v>10169.280000000001</v>
      </c>
      <c r="K23" s="19">
        <f t="shared" ref="K23:K24" si="55">E23+G23-I23</f>
        <v>234</v>
      </c>
      <c r="L23" s="20">
        <f t="shared" ref="L23:L24" si="56">F23+H23-J23</f>
        <v>49575.240000000005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168</v>
      </c>
      <c r="F24" s="20">
        <f t="shared" si="0"/>
        <v>29660.400000000001</v>
      </c>
      <c r="G24" s="19"/>
      <c r="H24" s="20">
        <f t="shared" si="1"/>
        <v>0</v>
      </c>
      <c r="I24" s="19"/>
      <c r="J24" s="20">
        <f t="shared" si="54"/>
        <v>0</v>
      </c>
      <c r="K24" s="19">
        <f t="shared" si="55"/>
        <v>168</v>
      </c>
      <c r="L24" s="20">
        <f t="shared" si="56"/>
        <v>29660.400000000001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529</v>
      </c>
      <c r="F25" s="20">
        <f t="shared" si="0"/>
        <v>15848.84</v>
      </c>
      <c r="G25" s="19">
        <v>450</v>
      </c>
      <c r="H25" s="20">
        <f t="shared" si="1"/>
        <v>13482</v>
      </c>
      <c r="I25" s="19">
        <f>270+10+20+90</f>
        <v>390</v>
      </c>
      <c r="J25" s="20">
        <f t="shared" ref="J25" si="57">I25*D25</f>
        <v>11684.4</v>
      </c>
      <c r="K25" s="19">
        <f t="shared" ref="K25" si="58">E25+G25-I25</f>
        <v>589</v>
      </c>
      <c r="L25" s="20">
        <f t="shared" ref="L25" si="59">F25+H25-J25</f>
        <v>17646.440000000002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302</v>
      </c>
      <c r="F27" s="20">
        <f t="shared" si="0"/>
        <v>11309.900000000001</v>
      </c>
      <c r="G27" s="19"/>
      <c r="H27" s="20">
        <f t="shared" si="1"/>
        <v>0</v>
      </c>
      <c r="I27" s="19">
        <f>40+1</f>
        <v>41</v>
      </c>
      <c r="J27" s="20">
        <f t="shared" ref="J27" si="63">I27*D27</f>
        <v>1535.45</v>
      </c>
      <c r="K27" s="19">
        <f t="shared" ref="K27" si="64">E27+G27-I27</f>
        <v>261</v>
      </c>
      <c r="L27" s="20">
        <f t="shared" ref="L27" si="65">F27+H27-J27</f>
        <v>9774.4500000000007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300</v>
      </c>
      <c r="F28" s="20">
        <f t="shared" si="0"/>
        <v>6741</v>
      </c>
      <c r="G28" s="19">
        <v>520</v>
      </c>
      <c r="H28" s="20">
        <f t="shared" si="1"/>
        <v>11684.4</v>
      </c>
      <c r="I28" s="19"/>
      <c r="J28" s="20">
        <f t="shared" ref="J28" si="66">I28*D28</f>
        <v>0</v>
      </c>
      <c r="K28" s="19">
        <f t="shared" ref="K28" si="67">E28+G28-I28</f>
        <v>820</v>
      </c>
      <c r="L28" s="20">
        <f t="shared" ref="L28" si="68">F28+H28-J28</f>
        <v>18425.400000000001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686</v>
      </c>
      <c r="F29" s="22">
        <f t="shared" si="0"/>
        <v>60189.64</v>
      </c>
      <c r="G29" s="19">
        <v>240</v>
      </c>
      <c r="H29" s="20">
        <f t="shared" si="1"/>
        <v>21057.599999999999</v>
      </c>
      <c r="I29" s="19"/>
      <c r="J29" s="20">
        <f t="shared" ref="J29" si="69">I29*D29</f>
        <v>0</v>
      </c>
      <c r="K29" s="19">
        <f t="shared" ref="K29" si="70">E29+G29-I29</f>
        <v>926</v>
      </c>
      <c r="L29" s="20">
        <f t="shared" ref="L29" si="71">F29+H29-J29</f>
        <v>81247.239999999991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215</v>
      </c>
      <c r="F30" s="22">
        <f t="shared" si="0"/>
        <v>28756.25</v>
      </c>
      <c r="G30" s="19">
        <f>1000+240</f>
        <v>1240</v>
      </c>
      <c r="H30" s="20">
        <f t="shared" si="1"/>
        <v>165850</v>
      </c>
      <c r="I30" s="19">
        <f>100+20+20+240+100+100+20</f>
        <v>600</v>
      </c>
      <c r="J30" s="20">
        <f t="shared" ref="J30" si="72">I30*D30</f>
        <v>80250</v>
      </c>
      <c r="K30" s="19">
        <f t="shared" ref="K30" si="73">E30+G30-I30</f>
        <v>855</v>
      </c>
      <c r="L30" s="20">
        <f t="shared" ref="L30" si="74">F30+H30-J30</f>
        <v>114356.25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150</v>
      </c>
      <c r="F31" s="22">
        <f t="shared" si="0"/>
        <v>3691.5</v>
      </c>
      <c r="G31" s="19"/>
      <c r="H31" s="20">
        <f t="shared" si="1"/>
        <v>0</v>
      </c>
      <c r="I31" s="19">
        <f>100+50</f>
        <v>150</v>
      </c>
      <c r="J31" s="20">
        <f t="shared" ref="J31:J34" si="75">I31*D31</f>
        <v>3691.5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86</v>
      </c>
      <c r="C32" s="17" t="s">
        <v>33</v>
      </c>
      <c r="D32" s="18">
        <v>288.89999999999998</v>
      </c>
      <c r="E32" s="19"/>
      <c r="F32" s="22">
        <f t="shared" si="0"/>
        <v>0</v>
      </c>
      <c r="G32" s="19">
        <f>100+230</f>
        <v>330</v>
      </c>
      <c r="H32" s="20">
        <f t="shared" si="1"/>
        <v>95336.999999999985</v>
      </c>
      <c r="I32" s="19">
        <f>15+5</f>
        <v>20</v>
      </c>
      <c r="J32" s="20">
        <f t="shared" si="75"/>
        <v>5778</v>
      </c>
      <c r="K32" s="19">
        <f t="shared" ref="K32" si="78">E32+G32-I32</f>
        <v>310</v>
      </c>
      <c r="L32" s="20">
        <f t="shared" ref="L32" si="79">F32+H32-J32</f>
        <v>89558.999999999985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770</v>
      </c>
      <c r="F33" s="22">
        <f t="shared" si="0"/>
        <v>21421.4</v>
      </c>
      <c r="G33" s="19"/>
      <c r="H33" s="20">
        <f t="shared" si="1"/>
        <v>0</v>
      </c>
      <c r="I33" s="19"/>
      <c r="J33" s="20">
        <f t="shared" si="75"/>
        <v>0</v>
      </c>
      <c r="K33" s="19">
        <f t="shared" ref="K33" si="80">E33+G33-I33</f>
        <v>770</v>
      </c>
      <c r="L33" s="20">
        <f t="shared" ref="L33" si="81">F33+H33-J33</f>
        <v>21421.4</v>
      </c>
    </row>
    <row r="34" spans="1:12" s="4" customFormat="1" x14ac:dyDescent="0.25">
      <c r="A34" s="15">
        <v>29</v>
      </c>
      <c r="B34" s="16" t="s">
        <v>83</v>
      </c>
      <c r="C34" s="17" t="s">
        <v>33</v>
      </c>
      <c r="D34" s="18">
        <v>144.44999999999999</v>
      </c>
      <c r="E34" s="19">
        <v>230</v>
      </c>
      <c r="F34" s="22">
        <f t="shared" si="0"/>
        <v>33223.5</v>
      </c>
      <c r="G34" s="19"/>
      <c r="H34" s="20">
        <f t="shared" si="1"/>
        <v>0</v>
      </c>
      <c r="I34" s="19">
        <f>20+20+20</f>
        <v>60</v>
      </c>
      <c r="J34" s="20">
        <f t="shared" si="75"/>
        <v>8667</v>
      </c>
      <c r="K34" s="19">
        <f t="shared" ref="K34" si="82">E34+G34-I34</f>
        <v>170</v>
      </c>
      <c r="L34" s="20">
        <f t="shared" ref="L34" si="83">F34+H34-J34</f>
        <v>24556.5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208</v>
      </c>
      <c r="F35" s="22">
        <f t="shared" si="0"/>
        <v>15579.2</v>
      </c>
      <c r="G35" s="19">
        <v>108</v>
      </c>
      <c r="H35" s="20">
        <f t="shared" si="1"/>
        <v>8089.2000000000007</v>
      </c>
      <c r="I35" s="19">
        <f>30+20+5+20</f>
        <v>75</v>
      </c>
      <c r="J35" s="20">
        <f t="shared" ref="J35" si="84">I35*D35</f>
        <v>5617.5</v>
      </c>
      <c r="K35" s="19">
        <f t="shared" ref="K35" si="85">E35+G35-I35</f>
        <v>241</v>
      </c>
      <c r="L35" s="20">
        <f t="shared" ref="L35" si="86">F35+H35-J35</f>
        <v>18050.900000000001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44</v>
      </c>
      <c r="F36" s="22">
        <f t="shared" si="0"/>
        <v>3013.1200000000003</v>
      </c>
      <c r="G36" s="19">
        <f>48+164</f>
        <v>212</v>
      </c>
      <c r="H36" s="20">
        <f t="shared" si="1"/>
        <v>14517.76</v>
      </c>
      <c r="I36" s="19">
        <v>10</v>
      </c>
      <c r="J36" s="20">
        <f t="shared" ref="J36" si="87">I36*D36</f>
        <v>684.80000000000007</v>
      </c>
      <c r="K36" s="19">
        <f t="shared" ref="K36" si="88">E36+G36-I36</f>
        <v>246</v>
      </c>
      <c r="L36" s="20">
        <f t="shared" ref="L36" si="89">F36+H36-J36</f>
        <v>16846.080000000002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47</v>
      </c>
      <c r="F37" s="22">
        <f t="shared" si="0"/>
        <v>2514.5</v>
      </c>
      <c r="G37" s="19">
        <v>96</v>
      </c>
      <c r="H37" s="20">
        <f t="shared" si="1"/>
        <v>5136</v>
      </c>
      <c r="I37" s="19">
        <f>3+10+5</f>
        <v>18</v>
      </c>
      <c r="J37" s="20">
        <f t="shared" ref="J37" si="90">I37*D37</f>
        <v>963</v>
      </c>
      <c r="K37" s="19">
        <f t="shared" ref="K37" si="91">E37+G37-I37</f>
        <v>125</v>
      </c>
      <c r="L37" s="20">
        <f t="shared" ref="L37" si="92">F37+H37-J37</f>
        <v>6687.5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25</v>
      </c>
      <c r="F38" s="22">
        <f t="shared" si="0"/>
        <v>9897.5</v>
      </c>
      <c r="G38" s="19"/>
      <c r="H38" s="20">
        <f t="shared" si="1"/>
        <v>0</v>
      </c>
      <c r="I38" s="19"/>
      <c r="J38" s="20">
        <f t="shared" ref="J38:J39" si="93">I38*D38</f>
        <v>0</v>
      </c>
      <c r="K38" s="19">
        <f t="shared" ref="K38" si="94">E38+G38-I38</f>
        <v>25</v>
      </c>
      <c r="L38" s="20">
        <f t="shared" ref="L38" si="95">F38+H38-J38</f>
        <v>9897.5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10</v>
      </c>
      <c r="F39" s="22">
        <f t="shared" si="0"/>
        <v>663.40000000000009</v>
      </c>
      <c r="G39" s="19"/>
      <c r="H39" s="20">
        <f t="shared" si="1"/>
        <v>0</v>
      </c>
      <c r="I39" s="19">
        <v>2</v>
      </c>
      <c r="J39" s="20">
        <f t="shared" si="93"/>
        <v>132.68</v>
      </c>
      <c r="K39" s="19">
        <f t="shared" ref="K39" si="96">E39+G39-I39</f>
        <v>8</v>
      </c>
      <c r="L39" s="20">
        <f t="shared" ref="L39" si="97">F39+H39-J39</f>
        <v>530.72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0</v>
      </c>
      <c r="F40" s="22">
        <f t="shared" si="0"/>
        <v>0</v>
      </c>
      <c r="G40" s="19">
        <v>10</v>
      </c>
      <c r="H40" s="20">
        <f t="shared" si="1"/>
        <v>5029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/>
      <c r="H41" s="20">
        <f t="shared" si="1"/>
        <v>0</v>
      </c>
      <c r="I41" s="19"/>
      <c r="J41" s="20">
        <f t="shared" ref="J41" si="101">I41*D41</f>
        <v>0</v>
      </c>
      <c r="K41" s="19">
        <f t="shared" ref="K41" si="102">E41+G41-I41</f>
        <v>9</v>
      </c>
      <c r="L41" s="20">
        <f t="shared" ref="L41" si="103">F41+H41-J41</f>
        <v>818.55000000000007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41</v>
      </c>
      <c r="F42" s="22">
        <f t="shared" si="0"/>
        <v>4167.6500000000005</v>
      </c>
      <c r="G42" s="19"/>
      <c r="H42" s="20">
        <f t="shared" si="1"/>
        <v>0</v>
      </c>
      <c r="I42" s="19"/>
      <c r="J42" s="20">
        <f t="shared" ref="J42" si="104">I42*D42</f>
        <v>0</v>
      </c>
      <c r="K42" s="19">
        <f t="shared" ref="K42" si="105">E42+G42-I42</f>
        <v>41</v>
      </c>
      <c r="L42" s="20">
        <f t="shared" ref="L42" si="106">F42+H42-J42</f>
        <v>4167.6500000000005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133</v>
      </c>
      <c r="F43" s="22">
        <f t="shared" si="0"/>
        <v>24192.7</v>
      </c>
      <c r="G43" s="19"/>
      <c r="H43" s="20">
        <f t="shared" si="1"/>
        <v>0</v>
      </c>
      <c r="I43" s="19">
        <f>2+10</f>
        <v>12</v>
      </c>
      <c r="J43" s="20">
        <f t="shared" ref="J43:J47" si="107">I43*D43</f>
        <v>2182.8000000000002</v>
      </c>
      <c r="K43" s="19">
        <f t="shared" ref="K43" si="108">E43+G43-I43</f>
        <v>121</v>
      </c>
      <c r="L43" s="20">
        <f t="shared" ref="L43" si="109">F43+H43-J43</f>
        <v>22009.9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0</v>
      </c>
      <c r="F44" s="22">
        <f t="shared" si="0"/>
        <v>0</v>
      </c>
      <c r="G44" s="19"/>
      <c r="H44" s="20">
        <f t="shared" si="1"/>
        <v>0</v>
      </c>
      <c r="I44" s="19"/>
      <c r="J44" s="20">
        <f t="shared" si="107"/>
        <v>0</v>
      </c>
      <c r="K44" s="19">
        <f t="shared" ref="K44" si="110">E44+G44-I44</f>
        <v>0</v>
      </c>
      <c r="L44" s="20">
        <f t="shared" ref="L44" si="111">F44+H44-J44</f>
        <v>0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/>
      <c r="J45" s="20">
        <f t="shared" si="107"/>
        <v>0</v>
      </c>
      <c r="K45" s="19">
        <f t="shared" ref="K45" si="112">E45+G45-I45</f>
        <v>5</v>
      </c>
      <c r="L45" s="20">
        <f t="shared" ref="L45" si="113">F45+H45-J45</f>
        <v>3745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/>
      <c r="J46" s="27">
        <f t="shared" si="107"/>
        <v>0</v>
      </c>
      <c r="K46" s="25">
        <f t="shared" ref="K46" si="114">E46+G46-I46</f>
        <v>5</v>
      </c>
      <c r="L46" s="27">
        <f t="shared" ref="L46" si="115">F46+H46-J46</f>
        <v>112.35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8</v>
      </c>
      <c r="F47" s="26">
        <f t="shared" si="0"/>
        <v>9664.24</v>
      </c>
      <c r="G47" s="25"/>
      <c r="H47" s="27">
        <f t="shared" si="1"/>
        <v>0</v>
      </c>
      <c r="I47" s="25">
        <v>1</v>
      </c>
      <c r="J47" s="27">
        <f t="shared" si="107"/>
        <v>1208.03</v>
      </c>
      <c r="K47" s="25">
        <f t="shared" ref="K47" si="116">E47+G47-I47</f>
        <v>7</v>
      </c>
      <c r="L47" s="27">
        <f t="shared" ref="L47" si="117">F47+H47-J47</f>
        <v>8456.2099999999991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38</v>
      </c>
      <c r="F48" s="22">
        <f t="shared" si="0"/>
        <v>3818.62</v>
      </c>
      <c r="G48" s="19"/>
      <c r="H48" s="20">
        <f t="shared" si="1"/>
        <v>0</v>
      </c>
      <c r="I48" s="19">
        <v>5</v>
      </c>
      <c r="J48" s="20">
        <f t="shared" ref="J48" si="118">I48*D48</f>
        <v>502.45</v>
      </c>
      <c r="K48" s="19">
        <f t="shared" ref="K48" si="119">E48+G48-I48</f>
        <v>33</v>
      </c>
      <c r="L48" s="20">
        <f t="shared" ref="L48" si="120">F48+H48-J48</f>
        <v>3316.17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310</v>
      </c>
      <c r="F49" s="22">
        <f t="shared" si="0"/>
        <v>90885.8</v>
      </c>
      <c r="G49" s="19"/>
      <c r="H49" s="20">
        <f t="shared" si="1"/>
        <v>0</v>
      </c>
      <c r="I49" s="19"/>
      <c r="J49" s="20">
        <f t="shared" ref="J49" si="121">I49*D49</f>
        <v>0</v>
      </c>
      <c r="K49" s="19">
        <f t="shared" ref="K49" si="122">E49+G49-I49</f>
        <v>310</v>
      </c>
      <c r="L49" s="20">
        <f t="shared" ref="L49" si="123">F49+H49-J49</f>
        <v>90885.8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142</v>
      </c>
      <c r="F50" s="22">
        <f>E50*D50</f>
        <v>25829.8</v>
      </c>
      <c r="G50" s="19"/>
      <c r="H50" s="20">
        <f t="shared" ref="H50:H55" si="124">G50*D50</f>
        <v>0</v>
      </c>
      <c r="I50" s="19">
        <f>20+10</f>
        <v>30</v>
      </c>
      <c r="J50" s="20">
        <f t="shared" ref="J50" si="125">I50*D50</f>
        <v>5457</v>
      </c>
      <c r="K50" s="19">
        <f t="shared" ref="K50" si="126">E50+G50-I50</f>
        <v>112</v>
      </c>
      <c r="L50" s="20">
        <f>F50+H50-J50</f>
        <v>20372.8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235</v>
      </c>
      <c r="F51" s="22">
        <f>E51*D51</f>
        <v>12572.5</v>
      </c>
      <c r="G51" s="19">
        <v>200</v>
      </c>
      <c r="H51" s="20">
        <f t="shared" si="124"/>
        <v>10700</v>
      </c>
      <c r="I51" s="19">
        <f>10+5</f>
        <v>15</v>
      </c>
      <c r="J51" s="20">
        <f t="shared" ref="J51" si="127">I51*D51</f>
        <v>802.5</v>
      </c>
      <c r="K51" s="19">
        <f t="shared" ref="K51" si="128">E51+G51-I51</f>
        <v>420</v>
      </c>
      <c r="L51" s="20">
        <f>F51+H51-J51</f>
        <v>22470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/>
      <c r="H52" s="20">
        <f t="shared" si="124"/>
        <v>0</v>
      </c>
      <c r="I52" s="19"/>
      <c r="J52" s="20">
        <f t="shared" ref="J52" si="129">I52*D52</f>
        <v>0</v>
      </c>
      <c r="K52" s="19">
        <f t="shared" ref="K52" si="130">E52+G52-I52</f>
        <v>0</v>
      </c>
      <c r="L52" s="20">
        <f>F52+H52-J52</f>
        <v>0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1800</v>
      </c>
      <c r="F53" s="22">
        <f t="shared" si="0"/>
        <v>5778</v>
      </c>
      <c r="G53" s="19"/>
      <c r="H53" s="20">
        <f t="shared" si="124"/>
        <v>0</v>
      </c>
      <c r="I53" s="19">
        <v>100</v>
      </c>
      <c r="J53" s="20">
        <f t="shared" ref="J53" si="131">I53*D53</f>
        <v>321</v>
      </c>
      <c r="K53" s="19">
        <f t="shared" ref="K53" si="132">E53+G53-I53</f>
        <v>1700</v>
      </c>
      <c r="L53" s="20">
        <f t="shared" ref="L53" si="133">F53+H53-J53</f>
        <v>5457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2700</v>
      </c>
      <c r="F54" s="22">
        <f t="shared" si="0"/>
        <v>5778</v>
      </c>
      <c r="G54" s="19"/>
      <c r="H54" s="20">
        <f t="shared" si="124"/>
        <v>0</v>
      </c>
      <c r="I54" s="19">
        <v>100</v>
      </c>
      <c r="J54" s="20">
        <f t="shared" ref="J54" si="134">I54*D54</f>
        <v>214</v>
      </c>
      <c r="K54" s="19">
        <f t="shared" ref="K54" si="135">E54+G54-I54</f>
        <v>2600</v>
      </c>
      <c r="L54" s="20">
        <f t="shared" ref="L54" si="136">F54+H54-J54</f>
        <v>5564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8600</v>
      </c>
      <c r="F55" s="22">
        <f t="shared" si="0"/>
        <v>18404</v>
      </c>
      <c r="G55" s="19"/>
      <c r="H55" s="20">
        <f t="shared" si="124"/>
        <v>0</v>
      </c>
      <c r="I55" s="19">
        <f>200+1200+200+100</f>
        <v>1700</v>
      </c>
      <c r="J55" s="20">
        <f t="shared" ref="J55" si="137">I55*D55</f>
        <v>3638</v>
      </c>
      <c r="K55" s="19">
        <f t="shared" ref="K55" si="138">E55+G55-I55</f>
        <v>6900</v>
      </c>
      <c r="L55" s="20">
        <f t="shared" ref="L55" si="139">F55+H55-J55</f>
        <v>14766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4850</v>
      </c>
      <c r="F56" s="22">
        <f t="shared" si="0"/>
        <v>15568.5</v>
      </c>
      <c r="G56" s="19">
        <f>3000+2000</f>
        <v>5000</v>
      </c>
      <c r="H56" s="20">
        <f t="shared" si="1"/>
        <v>16050</v>
      </c>
      <c r="I56" s="19">
        <f>1000+50</f>
        <v>1050</v>
      </c>
      <c r="J56" s="20">
        <f t="shared" ref="J56" si="140">I56*D56</f>
        <v>3370.5</v>
      </c>
      <c r="K56" s="19">
        <f t="shared" ref="K56" si="141">E56+G56-I56</f>
        <v>8800</v>
      </c>
      <c r="L56" s="20">
        <f t="shared" ref="L56" si="142">F56+H56-J56</f>
        <v>28248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7300</v>
      </c>
      <c r="F57" s="22">
        <f t="shared" si="0"/>
        <v>31244</v>
      </c>
      <c r="G57" s="19"/>
      <c r="H57" s="20">
        <f t="shared" si="1"/>
        <v>0</v>
      </c>
      <c r="I57" s="19">
        <f>800+800+100+800+50</f>
        <v>2550</v>
      </c>
      <c r="J57" s="20">
        <f t="shared" ref="J57" si="143">I57*D57</f>
        <v>10914</v>
      </c>
      <c r="K57" s="19">
        <f t="shared" ref="K57" si="144">E57+G57-I57</f>
        <v>4750</v>
      </c>
      <c r="L57" s="20">
        <f t="shared" ref="L57" si="145">F57+H57-J57</f>
        <v>20330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308</v>
      </c>
      <c r="F58" s="22">
        <f t="shared" si="0"/>
        <v>5602.52</v>
      </c>
      <c r="G58" s="19">
        <v>250</v>
      </c>
      <c r="H58" s="20">
        <f t="shared" si="1"/>
        <v>4547.5</v>
      </c>
      <c r="I58" s="19">
        <f>10+50+10+50+50+10+10</f>
        <v>190</v>
      </c>
      <c r="J58" s="20">
        <f t="shared" ref="J58" si="146">I58*D58</f>
        <v>3456.1000000000004</v>
      </c>
      <c r="K58" s="19">
        <f t="shared" ref="K58" si="147">E58+G58-I58</f>
        <v>368</v>
      </c>
      <c r="L58" s="20">
        <f t="shared" ref="L58" si="148">F58+H58-J58</f>
        <v>6693.92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299</v>
      </c>
      <c r="F59" s="26">
        <f t="shared" si="0"/>
        <v>33592.65</v>
      </c>
      <c r="G59" s="25">
        <f>150+150</f>
        <v>300</v>
      </c>
      <c r="H59" s="27">
        <f t="shared" si="1"/>
        <v>33705</v>
      </c>
      <c r="I59" s="25">
        <f>30+90+5+60+2+30+10</f>
        <v>227</v>
      </c>
      <c r="J59" s="27">
        <f t="shared" ref="J59:J60" si="149">I59*D59</f>
        <v>25503.449999999997</v>
      </c>
      <c r="K59" s="25">
        <f t="shared" ref="K59" si="150">E59+G59-I59</f>
        <v>372</v>
      </c>
      <c r="L59" s="27">
        <f t="shared" ref="L59" si="151">F59+H59-J59</f>
        <v>41794.199999999997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700</v>
      </c>
      <c r="F60" s="26">
        <f>E60*D60</f>
        <v>11235</v>
      </c>
      <c r="G60" s="25"/>
      <c r="H60" s="27">
        <f t="shared" si="1"/>
        <v>0</v>
      </c>
      <c r="I60" s="25"/>
      <c r="J60" s="27">
        <f t="shared" si="149"/>
        <v>0</v>
      </c>
      <c r="K60" s="25">
        <f t="shared" ref="K60" si="152">E60+G60-I60</f>
        <v>700</v>
      </c>
      <c r="L60" s="27">
        <f t="shared" ref="L60" si="153">F60+H60-J60</f>
        <v>11235</v>
      </c>
    </row>
    <row r="61" spans="1:12" s="4" customFormat="1" ht="29.25" customHeight="1" x14ac:dyDescent="0.25">
      <c r="A61" s="15">
        <v>56</v>
      </c>
      <c r="B61" s="16" t="s">
        <v>82</v>
      </c>
      <c r="C61" s="23" t="s">
        <v>24</v>
      </c>
      <c r="D61" s="24">
        <v>16.05</v>
      </c>
      <c r="E61" s="25">
        <v>700</v>
      </c>
      <c r="F61" s="26">
        <f>E61*D61</f>
        <v>11235</v>
      </c>
      <c r="G61" s="25">
        <v>500</v>
      </c>
      <c r="H61" s="27">
        <f t="shared" si="1"/>
        <v>8025</v>
      </c>
      <c r="I61" s="25">
        <v>300</v>
      </c>
      <c r="J61" s="27">
        <f t="shared" ref="J61" si="154">I61*D61</f>
        <v>4815</v>
      </c>
      <c r="K61" s="25">
        <f t="shared" ref="K61" si="155">E61+G61-I61</f>
        <v>900</v>
      </c>
      <c r="L61" s="27">
        <f t="shared" ref="L61" si="156">F61+H61-J61</f>
        <v>14445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700</v>
      </c>
      <c r="F62" s="26">
        <f>E62*D62</f>
        <v>11235</v>
      </c>
      <c r="G62" s="25">
        <v>1000</v>
      </c>
      <c r="H62" s="27">
        <f t="shared" si="1"/>
        <v>16050</v>
      </c>
      <c r="I62" s="25">
        <f>100+100</f>
        <v>200</v>
      </c>
      <c r="J62" s="27">
        <f t="shared" ref="J62" si="157">I62*D62</f>
        <v>3210</v>
      </c>
      <c r="K62" s="25">
        <f t="shared" ref="K62" si="158">E62+G62-I62</f>
        <v>1500</v>
      </c>
      <c r="L62" s="27">
        <f t="shared" ref="L62" si="159">F62+H62-J62</f>
        <v>24075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400</v>
      </c>
      <c r="F63" s="26">
        <f t="shared" si="0"/>
        <v>6420</v>
      </c>
      <c r="G63" s="25">
        <v>1000</v>
      </c>
      <c r="H63" s="27">
        <f t="shared" si="1"/>
        <v>16050</v>
      </c>
      <c r="I63" s="25"/>
      <c r="J63" s="27">
        <f t="shared" ref="J63" si="160">I63*D63</f>
        <v>0</v>
      </c>
      <c r="K63" s="25">
        <f t="shared" ref="K63" si="161">E63+G63-I63</f>
        <v>1400</v>
      </c>
      <c r="L63" s="27">
        <f t="shared" ref="L63" si="162">F63+H63-J63</f>
        <v>22470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2" s="4" customFormat="1" x14ac:dyDescent="0.25">
      <c r="A65" s="15">
        <v>60</v>
      </c>
      <c r="B65" s="16" t="s">
        <v>66</v>
      </c>
      <c r="C65" s="17" t="s">
        <v>24</v>
      </c>
      <c r="D65" s="24">
        <v>10.51</v>
      </c>
      <c r="E65" s="25">
        <v>200</v>
      </c>
      <c r="F65" s="26">
        <f t="shared" si="0"/>
        <v>2102</v>
      </c>
      <c r="G65" s="25"/>
      <c r="H65" s="27">
        <f t="shared" si="1"/>
        <v>0</v>
      </c>
      <c r="I65" s="25"/>
      <c r="J65" s="27">
        <f t="shared" ref="J65:J66" si="166">I65*D65</f>
        <v>0</v>
      </c>
      <c r="K65" s="25">
        <f t="shared" ref="K65" si="167">E65+G65-I65</f>
        <v>200</v>
      </c>
      <c r="L65" s="27">
        <f t="shared" ref="L65" si="168">F65+H65-J65</f>
        <v>2102</v>
      </c>
    </row>
    <row r="66" spans="1:12" s="4" customFormat="1" x14ac:dyDescent="0.25">
      <c r="A66" s="15">
        <v>61</v>
      </c>
      <c r="B66" s="16" t="s">
        <v>66</v>
      </c>
      <c r="C66" s="17" t="s">
        <v>24</v>
      </c>
      <c r="D66" s="24">
        <v>8.56</v>
      </c>
      <c r="E66" s="25">
        <v>1000</v>
      </c>
      <c r="F66" s="26">
        <f t="shared" si="0"/>
        <v>8560</v>
      </c>
      <c r="G66" s="25"/>
      <c r="H66" s="27">
        <f t="shared" si="1"/>
        <v>0</v>
      </c>
      <c r="I66" s="25"/>
      <c r="J66" s="27">
        <f t="shared" si="166"/>
        <v>0</v>
      </c>
      <c r="K66" s="25">
        <f t="shared" ref="K66" si="169">E66+G66-I66</f>
        <v>1000</v>
      </c>
      <c r="L66" s="27">
        <f t="shared" ref="L66" si="170">F66+H66-J66</f>
        <v>8560</v>
      </c>
    </row>
    <row r="67" spans="1:12" s="4" customFormat="1" ht="17.25" customHeight="1" x14ac:dyDescent="0.25">
      <c r="A67" s="15">
        <v>62</v>
      </c>
      <c r="B67" s="16" t="s">
        <v>44</v>
      </c>
      <c r="C67" s="17" t="s">
        <v>24</v>
      </c>
      <c r="D67" s="24">
        <v>7.49</v>
      </c>
      <c r="E67" s="25">
        <v>1790</v>
      </c>
      <c r="F67" s="26">
        <f t="shared" si="0"/>
        <v>13407.1</v>
      </c>
      <c r="G67" s="25">
        <v>680</v>
      </c>
      <c r="H67" s="27">
        <f t="shared" si="1"/>
        <v>5093.2</v>
      </c>
      <c r="I67" s="25">
        <f>340+340</f>
        <v>680</v>
      </c>
      <c r="J67" s="27">
        <f t="shared" ref="J67" si="171">I67*D67</f>
        <v>5093.2</v>
      </c>
      <c r="K67" s="25">
        <f t="shared" ref="K67" si="172">E67+G67-I67</f>
        <v>1790</v>
      </c>
      <c r="L67" s="27">
        <f t="shared" ref="L67" si="173">F67+H67-J67</f>
        <v>13407.099999999999</v>
      </c>
    </row>
    <row r="68" spans="1:12" s="4" customFormat="1" ht="18.75" customHeight="1" x14ac:dyDescent="0.25">
      <c r="A68" s="15">
        <v>63</v>
      </c>
      <c r="B68" s="16" t="s">
        <v>39</v>
      </c>
      <c r="C68" s="17" t="s">
        <v>24</v>
      </c>
      <c r="D68" s="24">
        <v>11.77</v>
      </c>
      <c r="E68" s="25">
        <v>1310</v>
      </c>
      <c r="F68" s="26">
        <f t="shared" si="0"/>
        <v>15418.699999999999</v>
      </c>
      <c r="G68" s="25"/>
      <c r="H68" s="27">
        <f t="shared" si="1"/>
        <v>0</v>
      </c>
      <c r="I68" s="25">
        <f>20+200+200</f>
        <v>420</v>
      </c>
      <c r="J68" s="27">
        <f t="shared" ref="J68" si="174">I68*D68</f>
        <v>4943.3999999999996</v>
      </c>
      <c r="K68" s="25">
        <f t="shared" ref="K68" si="175">E68+G68-I68</f>
        <v>890</v>
      </c>
      <c r="L68" s="27">
        <f t="shared" ref="L68" si="176">F68+H68-J68</f>
        <v>10475.299999999999</v>
      </c>
    </row>
    <row r="69" spans="1:12" s="4" customFormat="1" ht="18" customHeight="1" x14ac:dyDescent="0.25">
      <c r="A69" s="15">
        <v>64</v>
      </c>
      <c r="B69" s="16" t="s">
        <v>40</v>
      </c>
      <c r="C69" s="17" t="s">
        <v>24</v>
      </c>
      <c r="D69" s="24">
        <v>13.91</v>
      </c>
      <c r="E69" s="25">
        <v>160</v>
      </c>
      <c r="F69" s="26">
        <f t="shared" si="0"/>
        <v>2225.6</v>
      </c>
      <c r="G69" s="25">
        <v>600</v>
      </c>
      <c r="H69" s="27">
        <f t="shared" si="1"/>
        <v>8346</v>
      </c>
      <c r="I69" s="25">
        <v>120</v>
      </c>
      <c r="J69" s="27">
        <f t="shared" ref="J69" si="177">I69*D69</f>
        <v>1669.2</v>
      </c>
      <c r="K69" s="25">
        <f t="shared" ref="K69" si="178">E69+G69-I69</f>
        <v>640</v>
      </c>
      <c r="L69" s="27">
        <f t="shared" ref="L69" si="179">F69+H69-J69</f>
        <v>8902.4</v>
      </c>
    </row>
    <row r="70" spans="1:12" x14ac:dyDescent="0.25">
      <c r="A70" s="17"/>
      <c r="B70" s="28" t="s">
        <v>14</v>
      </c>
      <c r="C70" s="29"/>
      <c r="D70" s="18"/>
      <c r="E70" s="19"/>
      <c r="F70" s="30">
        <f>SUM(F4:F69)</f>
        <v>978561.32000000018</v>
      </c>
      <c r="G70" s="19"/>
      <c r="H70" s="31">
        <f>SUM(H4:H69)</f>
        <v>616189.46</v>
      </c>
      <c r="I70" s="19"/>
      <c r="J70" s="31">
        <f>SUM(J4:J69)</f>
        <v>272696.54000000004</v>
      </c>
      <c r="K70" s="19"/>
      <c r="L70" s="31">
        <f>SUM(L4:L69)</f>
        <v>1322054.24</v>
      </c>
    </row>
    <row r="71" spans="1:12" x14ac:dyDescent="0.25">
      <c r="E71" s="3"/>
      <c r="L71" s="7"/>
    </row>
    <row r="73" spans="1:12" x14ac:dyDescent="0.25">
      <c r="A73" s="2"/>
      <c r="B73" s="9"/>
      <c r="C73" s="2"/>
      <c r="D73" s="6"/>
      <c r="E73" s="3"/>
      <c r="F73" s="6"/>
      <c r="G73" s="3"/>
      <c r="H73" s="6"/>
      <c r="I73" s="3"/>
      <c r="J73" s="6"/>
      <c r="K73" s="3"/>
      <c r="L73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2026-07-08T12:31:18Z</dcterms:modified>
</cp:coreProperties>
</file>