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5" i="4" l="1"/>
  <c r="I14" i="4"/>
  <c r="I31" i="4"/>
  <c r="I47" i="4" l="1"/>
  <c r="I35" i="4"/>
  <c r="I30" i="4"/>
  <c r="I36" i="4" l="1"/>
  <c r="I4" i="4"/>
  <c r="I12" i="4" l="1"/>
  <c r="I58" i="4" l="1"/>
  <c r="I69" i="4" l="1"/>
  <c r="I7" i="4" l="1"/>
  <c r="I16" i="4"/>
  <c r="I13" i="4" l="1"/>
  <c r="I27" i="4"/>
  <c r="I25" i="4"/>
  <c r="I24" i="4"/>
  <c r="I50" i="4" l="1"/>
  <c r="I32" i="4"/>
  <c r="I29" i="4" l="1"/>
  <c r="I43" i="4"/>
  <c r="I57" i="4" l="1"/>
  <c r="I51" i="4"/>
  <c r="I56" i="4" l="1"/>
  <c r="I17" i="4"/>
  <c r="I23" i="4" l="1"/>
  <c r="I38" i="4" l="1"/>
  <c r="I15" i="4"/>
  <c r="I53" i="4" l="1"/>
  <c r="I37" i="4" l="1"/>
  <c r="I20" i="4" l="1"/>
  <c r="I42" i="4" l="1"/>
  <c r="G57" i="4" l="1"/>
  <c r="G55" i="4"/>
  <c r="G56" i="4"/>
  <c r="G30" i="4"/>
  <c r="G31" i="4"/>
  <c r="G50" i="4"/>
  <c r="G7" i="4"/>
  <c r="G6" i="4"/>
  <c r="G5" i="4"/>
  <c r="G17" i="4"/>
  <c r="G35" i="4"/>
  <c r="G59" i="4"/>
  <c r="G58" i="4"/>
  <c r="I70" i="4" l="1"/>
  <c r="I55" i="4" l="1"/>
  <c r="I8" i="4" l="1"/>
  <c r="I61" i="4" l="1"/>
  <c r="I59" i="4"/>
  <c r="I39" i="4" l="1"/>
  <c r="I62" i="4" l="1"/>
  <c r="I60" i="4"/>
  <c r="I64" i="4" l="1"/>
  <c r="I63" i="4"/>
  <c r="I54" i="4" l="1"/>
  <c r="I6" i="4" l="1"/>
  <c r="I26" i="4"/>
  <c r="G34" i="4" l="1"/>
  <c r="G51" i="4"/>
  <c r="F10" i="4" l="1"/>
  <c r="K10" i="4" l="1"/>
  <c r="H10" i="4"/>
  <c r="J10" i="4"/>
  <c r="L10" i="4" l="1"/>
  <c r="J27" i="4"/>
  <c r="F27" i="4" l="1"/>
  <c r="H4" i="4" l="1"/>
  <c r="J4" i="4"/>
  <c r="H5" i="4"/>
  <c r="J5" i="4"/>
  <c r="H6" i="4"/>
  <c r="J6" i="4"/>
  <c r="H7" i="4"/>
  <c r="J7" i="4"/>
  <c r="H8" i="4"/>
  <c r="J8" i="4"/>
  <c r="H9" i="4"/>
  <c r="J9" i="4"/>
  <c r="H11" i="4"/>
  <c r="J11" i="4"/>
  <c r="H12" i="4"/>
  <c r="J12" i="4"/>
  <c r="H13" i="4"/>
  <c r="J13" i="4"/>
  <c r="H14" i="4"/>
  <c r="J14" i="4"/>
  <c r="H15" i="4"/>
  <c r="J15" i="4"/>
  <c r="H16" i="4"/>
  <c r="J16" i="4"/>
  <c r="H17" i="4"/>
  <c r="J17" i="4"/>
  <c r="H18" i="4"/>
  <c r="J18" i="4"/>
  <c r="H19" i="4"/>
  <c r="J19" i="4"/>
  <c r="H20" i="4"/>
  <c r="J20" i="4"/>
  <c r="H21" i="4"/>
  <c r="J21" i="4"/>
  <c r="H22" i="4"/>
  <c r="J22" i="4"/>
  <c r="H23" i="4"/>
  <c r="J23" i="4"/>
  <c r="H24" i="4"/>
  <c r="J24" i="4"/>
  <c r="H25" i="4"/>
  <c r="J25" i="4"/>
  <c r="H26" i="4"/>
  <c r="J26" i="4"/>
  <c r="H27" i="4"/>
  <c r="H28" i="4"/>
  <c r="J28" i="4"/>
  <c r="H29" i="4"/>
  <c r="J29" i="4"/>
  <c r="H30" i="4"/>
  <c r="J30" i="4"/>
  <c r="H31" i="4"/>
  <c r="J31" i="4"/>
  <c r="H32" i="4"/>
  <c r="J32" i="4"/>
  <c r="H33" i="4"/>
  <c r="J33" i="4"/>
  <c r="H34" i="4"/>
  <c r="J34" i="4"/>
  <c r="H35" i="4"/>
  <c r="J35" i="4"/>
  <c r="H36" i="4"/>
  <c r="J36" i="4"/>
  <c r="H37" i="4"/>
  <c r="J37" i="4"/>
  <c r="H38" i="4"/>
  <c r="J38" i="4"/>
  <c r="H39" i="4"/>
  <c r="J39" i="4"/>
  <c r="H40" i="4"/>
  <c r="J40" i="4"/>
  <c r="H41" i="4"/>
  <c r="J41" i="4"/>
  <c r="H42" i="4"/>
  <c r="J42" i="4"/>
  <c r="H43" i="4"/>
  <c r="J43" i="4"/>
  <c r="H44" i="4"/>
  <c r="J44" i="4"/>
  <c r="H45" i="4"/>
  <c r="J45" i="4"/>
  <c r="H46" i="4"/>
  <c r="J46" i="4"/>
  <c r="H47" i="4"/>
  <c r="J47" i="4"/>
  <c r="H48" i="4"/>
  <c r="J48" i="4"/>
  <c r="H49" i="4"/>
  <c r="J49" i="4"/>
  <c r="H50" i="4"/>
  <c r="J50" i="4"/>
  <c r="H51" i="4"/>
  <c r="J51" i="4"/>
  <c r="H52" i="4"/>
  <c r="J52" i="4"/>
  <c r="H53" i="4"/>
  <c r="J53" i="4"/>
  <c r="H54" i="4"/>
  <c r="J54" i="4"/>
  <c r="H55" i="4"/>
  <c r="J55" i="4"/>
  <c r="H56" i="4"/>
  <c r="J56" i="4"/>
  <c r="H57" i="4"/>
  <c r="J57" i="4"/>
  <c r="H58" i="4"/>
  <c r="J58" i="4"/>
  <c r="H59" i="4"/>
  <c r="J59" i="4"/>
  <c r="H60" i="4"/>
  <c r="J60" i="4"/>
  <c r="H61" i="4"/>
  <c r="J61" i="4"/>
  <c r="H62" i="4"/>
  <c r="J62" i="4"/>
  <c r="H63" i="4"/>
  <c r="J63" i="4"/>
  <c r="H64" i="4"/>
  <c r="J64" i="4"/>
  <c r="H65" i="4"/>
  <c r="J65" i="4"/>
  <c r="H66" i="4"/>
  <c r="J66" i="4"/>
  <c r="H67" i="4"/>
  <c r="J67" i="4"/>
  <c r="H68" i="4"/>
  <c r="J68" i="4"/>
  <c r="H69" i="4"/>
  <c r="J69" i="4"/>
  <c r="H70" i="4"/>
  <c r="J70" i="4"/>
  <c r="H71" i="4"/>
  <c r="J71" i="4"/>
  <c r="J72" i="4" l="1"/>
  <c r="H72" i="4"/>
  <c r="K27" i="4"/>
  <c r="L27" i="4"/>
  <c r="K65" i="4" l="1"/>
  <c r="K66" i="4"/>
  <c r="F65" i="4"/>
  <c r="F66" i="4"/>
  <c r="L65" i="4"/>
  <c r="L66" i="4" l="1"/>
  <c r="K32" i="4" l="1"/>
  <c r="F32" i="4"/>
  <c r="L32" i="4" l="1"/>
  <c r="K34" i="4"/>
  <c r="F34" i="4"/>
  <c r="L34" i="4" l="1"/>
  <c r="K68" i="4" l="1"/>
  <c r="F68" i="4"/>
  <c r="K61" i="4"/>
  <c r="F61" i="4"/>
  <c r="F60" i="4"/>
  <c r="L68" i="4" l="1"/>
  <c r="L61" i="4"/>
  <c r="K53" i="4" l="1"/>
  <c r="F53" i="4"/>
  <c r="K7" i="4"/>
  <c r="F7" i="4"/>
  <c r="L7" i="4" l="1"/>
  <c r="L53" i="4"/>
  <c r="K26" i="4" l="1"/>
  <c r="F26" i="4"/>
  <c r="K12" i="4"/>
  <c r="F12" i="4"/>
  <c r="L12" i="4" l="1"/>
  <c r="L26" i="4"/>
  <c r="K8" i="4" l="1"/>
  <c r="F8" i="4"/>
  <c r="L8" i="4" l="1"/>
  <c r="K33" i="4" l="1"/>
  <c r="F33" i="4"/>
  <c r="L33" i="4" l="1"/>
  <c r="K40" i="4"/>
  <c r="F40" i="4"/>
  <c r="L40" i="4" l="1"/>
  <c r="K52" i="4"/>
  <c r="F52" i="4"/>
  <c r="K13" i="4"/>
  <c r="F13" i="4"/>
  <c r="L13" i="4" l="1"/>
  <c r="L52" i="4"/>
  <c r="K19" i="4" l="1"/>
  <c r="F19" i="4"/>
  <c r="K11" i="4"/>
  <c r="F11" i="4"/>
  <c r="K20" i="4"/>
  <c r="F20" i="4"/>
  <c r="L11" i="4" l="1"/>
  <c r="L19" i="4"/>
  <c r="L20" i="4"/>
  <c r="K60" i="4" l="1"/>
  <c r="L60" i="4" l="1"/>
  <c r="K50" i="4"/>
  <c r="F50" i="4"/>
  <c r="K41" i="4"/>
  <c r="F41" i="4"/>
  <c r="K49" i="4"/>
  <c r="F49" i="4"/>
  <c r="L49" i="4" l="1"/>
  <c r="L41" i="4"/>
  <c r="L50" i="4"/>
  <c r="K57" i="4" l="1"/>
  <c r="F57" i="4"/>
  <c r="L57" i="4" l="1"/>
  <c r="K47" i="4" l="1"/>
  <c r="F47" i="4"/>
  <c r="K43" i="4"/>
  <c r="F43" i="4"/>
  <c r="K9" i="4"/>
  <c r="F9" i="4"/>
  <c r="K39" i="4"/>
  <c r="F39" i="4"/>
  <c r="K15" i="4"/>
  <c r="F15" i="4"/>
  <c r="L15" i="4" l="1"/>
  <c r="L9" i="4"/>
  <c r="L39" i="4"/>
  <c r="L43" i="4"/>
  <c r="L47" i="4"/>
  <c r="K54" i="4"/>
  <c r="F54" i="4"/>
  <c r="K38" i="4"/>
  <c r="F38" i="4"/>
  <c r="L54" i="4" l="1"/>
  <c r="L38" i="4"/>
  <c r="K63" i="4"/>
  <c r="F63" i="4"/>
  <c r="L63" i="4" l="1"/>
  <c r="K46" i="4"/>
  <c r="F46" i="4"/>
  <c r="K45" i="4"/>
  <c r="F45" i="4"/>
  <c r="L46" i="4" l="1"/>
  <c r="L45" i="4"/>
  <c r="K36" i="4" l="1"/>
  <c r="F36" i="4"/>
  <c r="K44" i="4"/>
  <c r="F44" i="4"/>
  <c r="L44" i="4" l="1"/>
  <c r="L36" i="4"/>
  <c r="K59" i="4" l="1"/>
  <c r="F59" i="4"/>
  <c r="K69" i="4"/>
  <c r="F69" i="4"/>
  <c r="K56" i="4"/>
  <c r="F56" i="4"/>
  <c r="K64" i="4"/>
  <c r="F64" i="4"/>
  <c r="K62" i="4"/>
  <c r="F62" i="4"/>
  <c r="K42" i="4"/>
  <c r="F42" i="4"/>
  <c r="K21" i="4"/>
  <c r="F21" i="4"/>
  <c r="K4" i="4"/>
  <c r="F4" i="4"/>
  <c r="K18" i="4"/>
  <c r="F18" i="4"/>
  <c r="K16" i="4"/>
  <c r="F16" i="4"/>
  <c r="K22" i="4"/>
  <c r="F22" i="4"/>
  <c r="L62" i="4" l="1"/>
  <c r="L56" i="4"/>
  <c r="L69" i="4"/>
  <c r="L59" i="4"/>
  <c r="L21" i="4"/>
  <c r="L42" i="4"/>
  <c r="L64" i="4"/>
  <c r="L22" i="4"/>
  <c r="L16" i="4"/>
  <c r="L18" i="4"/>
  <c r="L4" i="4"/>
  <c r="K58" i="4" l="1"/>
  <c r="F58" i="4"/>
  <c r="K70" i="4"/>
  <c r="F70" i="4"/>
  <c r="K55" i="4"/>
  <c r="F55" i="4"/>
  <c r="K28" i="4"/>
  <c r="F28" i="4"/>
  <c r="K29" i="4"/>
  <c r="F29" i="4"/>
  <c r="L55" i="4" l="1"/>
  <c r="L29" i="4"/>
  <c r="L28" i="4"/>
  <c r="L70" i="4"/>
  <c r="L58" i="4"/>
  <c r="F23" i="4" l="1"/>
  <c r="F24" i="4"/>
  <c r="K23" i="4"/>
  <c r="K24" i="4"/>
  <c r="K51" i="4"/>
  <c r="F51" i="4"/>
  <c r="K14" i="4"/>
  <c r="F14" i="4"/>
  <c r="K5" i="4"/>
  <c r="F5" i="4"/>
  <c r="K25" i="4"/>
  <c r="F25" i="4"/>
  <c r="K37" i="4"/>
  <c r="F37" i="4"/>
  <c r="K17" i="4"/>
  <c r="F17" i="4"/>
  <c r="L23" i="4" l="1"/>
  <c r="L37" i="4"/>
  <c r="L24" i="4"/>
  <c r="L5" i="4"/>
  <c r="L17" i="4"/>
  <c r="L25" i="4"/>
  <c r="L14" i="4"/>
  <c r="L51" i="4"/>
  <c r="K30" i="4" l="1"/>
  <c r="F30" i="4"/>
  <c r="K31" i="4"/>
  <c r="F31" i="4"/>
  <c r="L30" i="4" l="1"/>
  <c r="L31" i="4"/>
  <c r="F6" i="4" l="1"/>
  <c r="K6" i="4"/>
  <c r="F35" i="4"/>
  <c r="K35" i="4"/>
  <c r="F48" i="4"/>
  <c r="K48" i="4"/>
  <c r="F67" i="4"/>
  <c r="K67" i="4"/>
  <c r="F71" i="4"/>
  <c r="K71" i="4"/>
  <c r="L67" i="4" l="1"/>
  <c r="F72" i="4"/>
  <c r="L48" i="4"/>
  <c r="L35" i="4"/>
  <c r="L71" i="4"/>
  <c r="L6" i="4"/>
  <c r="L72" i="4" l="1"/>
  <c r="K40" i="1"/>
  <c r="H40" i="1"/>
  <c r="F40" i="1"/>
  <c r="K39" i="1"/>
  <c r="H39" i="1"/>
  <c r="F39" i="1"/>
  <c r="K38" i="1"/>
  <c r="H38" i="1"/>
  <c r="F38" i="1"/>
  <c r="K37" i="1"/>
  <c r="H37" i="1"/>
  <c r="F37" i="1"/>
  <c r="K36" i="1"/>
  <c r="H36" i="1"/>
  <c r="F36" i="1"/>
  <c r="K35" i="1"/>
  <c r="H35" i="1"/>
  <c r="F35" i="1"/>
  <c r="K34" i="1"/>
  <c r="H34" i="1"/>
  <c r="F34" i="1"/>
  <c r="K33" i="1"/>
  <c r="H33" i="1"/>
  <c r="F33" i="1"/>
  <c r="K32" i="1"/>
  <c r="H32" i="1"/>
  <c r="F32" i="1"/>
  <c r="K31" i="1"/>
  <c r="H31" i="1"/>
  <c r="F31" i="1"/>
  <c r="K30" i="1"/>
  <c r="H30" i="1"/>
  <c r="F30" i="1"/>
  <c r="K29" i="1"/>
  <c r="H29" i="1"/>
  <c r="F29" i="1"/>
  <c r="K28" i="1"/>
  <c r="H28" i="1"/>
  <c r="F28" i="1"/>
  <c r="K27" i="1"/>
  <c r="H27" i="1"/>
  <c r="F27" i="1"/>
  <c r="K26" i="1"/>
  <c r="H26" i="1"/>
  <c r="F26" i="1"/>
  <c r="K25" i="1"/>
  <c r="H25" i="1"/>
  <c r="F25" i="1"/>
  <c r="K24" i="1"/>
  <c r="H24" i="1"/>
  <c r="F24" i="1"/>
  <c r="I5" i="1"/>
  <c r="J5" i="1" s="1"/>
  <c r="G5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22" i="1" l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L10" i="1"/>
  <c r="L18" i="1"/>
  <c r="L24" i="1"/>
  <c r="L26" i="1"/>
  <c r="L28" i="1"/>
  <c r="L30" i="1"/>
  <c r="L32" i="1"/>
  <c r="L34" i="1"/>
  <c r="L36" i="1"/>
  <c r="L38" i="1"/>
  <c r="L40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<sst xmlns="http://schemas.openxmlformats.org/spreadsheetml/2006/main" count="171" uniqueCount="91">
  <si>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</si>
  <si>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</si>
  <si>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</si>
  <si>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</si>
  <si>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</si>
  <si>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</si>
  <si>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</si>
  <si>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</si>
  <si>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</si>
  <si>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</si>
  <si>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</si>
  <si>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</si>
  <si>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</si>
  <si>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</si>
  <si>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 xml:space="preserve">                     Загальна сума:</t>
  </si>
  <si>
    <t>Лефлоцин 100,0</t>
  </si>
  <si>
    <t>Метронідазол 100,0</t>
  </si>
  <si>
    <t>Натрію хлорид 0,9% 200,0</t>
  </si>
  <si>
    <t>Цефтріаксон 1,0</t>
  </si>
  <si>
    <t>контейнер</t>
  </si>
  <si>
    <t>пляшка</t>
  </si>
  <si>
    <t>Анальгін 2,0 №10</t>
  </si>
  <si>
    <t>пачка</t>
  </si>
  <si>
    <t>Флуконазол 100,0</t>
  </si>
  <si>
    <t>шт</t>
  </si>
  <si>
    <t xml:space="preserve">Шприц 10,0 </t>
  </si>
  <si>
    <t>Магнію сульфат 5,0 №10</t>
  </si>
  <si>
    <t>Лінелід 300,0</t>
  </si>
  <si>
    <t>Юнорм 4,0 №5</t>
  </si>
  <si>
    <t>Трисоль 400,0</t>
  </si>
  <si>
    <t>Сангера 5,0 №5</t>
  </si>
  <si>
    <t>Інфулган 100,0</t>
  </si>
  <si>
    <t>Натрію хлорид 0,9% 100,0</t>
  </si>
  <si>
    <t>флакон</t>
  </si>
  <si>
    <t>Канюля інфузійна Венопорт плюс 18G</t>
  </si>
  <si>
    <t>Канюля інфузійна Венопорт плюс 22G</t>
  </si>
  <si>
    <t>Шприц 20,0</t>
  </si>
  <si>
    <t>Вата 100,0</t>
  </si>
  <si>
    <t>Відріз марлевий медичний н/ст 1000смх90см</t>
  </si>
  <si>
    <t>Бинт марлевий мед.н/ст7мх14см</t>
  </si>
  <si>
    <t>Бинт марлевий мед.стер.7мх14см</t>
  </si>
  <si>
    <t>Сода-буфер 200,0</t>
  </si>
  <si>
    <t>Цефтазидим 1,0</t>
  </si>
  <si>
    <t>Шприц 5,0</t>
  </si>
  <si>
    <t>Бинт марлевий мед.н/ст 5мх10см</t>
  </si>
  <si>
    <t>Піперацилін/тазобактам 4г/0,5г</t>
  </si>
  <si>
    <t>Канюля інфузійна Венопорт плюс 24G</t>
  </si>
  <si>
    <t>Вода для ін'єкцій 400,0</t>
  </si>
  <si>
    <t>Натрію хлорид 0,9% 400,0</t>
  </si>
  <si>
    <t>Цефепім 1,0</t>
  </si>
  <si>
    <t>Лактувіт сироп 100,0</t>
  </si>
  <si>
    <t>Шприц 1,0</t>
  </si>
  <si>
    <t>Рінгер-лактатний 200,0</t>
  </si>
  <si>
    <t>Натрію хлорид 0,9% 3000,0</t>
  </si>
  <si>
    <t>Небутамол 2,0 №10</t>
  </si>
  <si>
    <t>Калію хлорид 75мг/мл 20,0</t>
  </si>
  <si>
    <t>Натрію хлорид 0,9% 1000,0</t>
  </si>
  <si>
    <t xml:space="preserve">Максіцин 20,0 </t>
  </si>
  <si>
    <t>Ксилат 200,0</t>
  </si>
  <si>
    <t>Сорбілакт 200,0</t>
  </si>
  <si>
    <t>Ципрофлоксацин 100,0</t>
  </si>
  <si>
    <t>Кислота Амінокапронова 100,0</t>
  </si>
  <si>
    <t>Інмагіст 3,0 №10</t>
  </si>
  <si>
    <t>Новокаїн 200,0</t>
  </si>
  <si>
    <t>Юнорм 2,0 №5</t>
  </si>
  <si>
    <t>Канюля інфузійна Венопорт плюс 26G</t>
  </si>
  <si>
    <t>Бинт марлевий мед.ст 5мх10см</t>
  </si>
  <si>
    <t>Юнорм 50,0</t>
  </si>
  <si>
    <t xml:space="preserve">Юмерокс 3,0 </t>
  </si>
  <si>
    <t>Процедурний набір для Юмерокс девайс: Мундштук(загубник) індивідуальний з фільтруючою мембраною+кліпса назальна</t>
  </si>
  <si>
    <t>Шприц 2,0</t>
  </si>
  <si>
    <t>Декасан 200,0</t>
  </si>
  <si>
    <t>Кальцію глюконат 5,0 №10</t>
  </si>
  <si>
    <t>Суфер 5,0 №5</t>
  </si>
  <si>
    <t>Еуфілін 5,0 №10</t>
  </si>
  <si>
    <t>Глюкоза 5% 200,0</t>
  </si>
  <si>
    <t>Лонгокаїн Хеві 5,0 №5</t>
  </si>
  <si>
    <t>Кванадекс 2,0 №5</t>
  </si>
  <si>
    <t>Цефотаксим 1,0</t>
  </si>
  <si>
    <t>Натрію хлорид 0,9% 500,0</t>
  </si>
  <si>
    <t>Канюля інфузійна Венопорт плюс 20G</t>
  </si>
  <si>
    <t>Ванкоміцин 0,5</t>
  </si>
  <si>
    <t>Цефазолін 1,0 №10</t>
  </si>
  <si>
    <t>уп</t>
  </si>
  <si>
    <t>Ю-ФІКС Пластир медичний раневий 7,2смх2,5см неткана основа</t>
  </si>
  <si>
    <t>Ю-ФІКС Пластир медичний раневий 7,2смх2,5см полімерна основа</t>
  </si>
  <si>
    <t>Ципрофлоксацин 200,0</t>
  </si>
  <si>
    <t>Залишок на  01.10.2026р</t>
  </si>
  <si>
    <t>Натрію хлорид 0,9%5,0№10</t>
  </si>
  <si>
    <t>Залишок на  01.11.2026р</t>
  </si>
  <si>
    <t>Оборот за жовтень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</si>
</sst>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/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7" xfId="0" applyNumberFormat="1" applyFont="1" applyBorder="1"/>
    <xf numFmtId="0" fontId="2" fillId="0" borderId="2" xfId="0" applyFont="1" applyBorder="1"/>
    <xf numFmtId="4" fontId="2" fillId="0" borderId="2" xfId="0" applyNumberFormat="1" applyFont="1" applyBorder="1"/>
    <xf numFmtId="0" fontId="2" fillId="0" borderId="1" xfId="0" applyFont="1" applyBorder="1" applyAlignment="1"/>
    <xf numFmtId="4" fontId="2" fillId="0" borderId="16" xfId="0" applyNumberFormat="1" applyFont="1" applyBorder="1"/>
    <xf numFmtId="0" fontId="2" fillId="0" borderId="1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" fontId="1" fillId="0" borderId="16" xfId="0" applyNumberFormat="1" applyFont="1" applyBorder="1"/>
    <xf numFmtId="4" fontId="1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9" fontId="0" fillId="0" borderId="0" xfId="1" applyFont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topLeftCell="A64" workbookViewId="0">
      <selection activeCell="M5" sqref="M5"/>
    </sheetView>
  </sheetViews>
  <sheetFormatPr defaultRowHeight="15" x14ac:dyDescent="0.25"/>
  <cols>
    <col min="1" max="1" width="6.42578125" customWidth="1"/>
    <col min="2" max="2" width="31.5703125" style="8" customWidth="1"/>
    <col min="3" max="3" width="11.5703125" customWidth="1"/>
    <col min="4" max="4" width="9.140625" style="5"/>
    <col min="5" max="5" width="11.140625" customWidth="1"/>
    <col min="6" max="6" width="15.28515625" style="5" customWidth="1"/>
    <col min="7" max="7" width="9.5703125" customWidth="1"/>
    <col min="8" max="8" width="14" style="5" customWidth="1"/>
    <col min="9" max="9" width="10" customWidth="1"/>
    <col min="10" max="10" width="13.7109375" style="5" customWidth="1"/>
    <col min="11" max="11" width="11" customWidth="1"/>
    <col min="12" max="12" width="14.28515625" style="5" customWidth="1"/>
  </cols>
  <sheetData>
    <row r="1" spans="1:12" ht="45" customHeight="1" x14ac:dyDescent="0.25">
      <c r="A1" s="37" t="s">
        <v>8</v>
      </c>
      <c r="B1" s="40" t="s">
        <v>10</v>
      </c>
      <c r="C1" s="52" t="s">
        <v>13</v>
      </c>
      <c r="D1" s="55" t="s">
        <v>11</v>
      </c>
      <c r="E1" s="43" t="s">
        <v>87</v>
      </c>
      <c r="F1" s="44"/>
      <c r="G1" s="47" t="s">
        <v>90</v>
      </c>
      <c r="H1" s="48"/>
      <c r="I1" s="48"/>
      <c r="J1" s="49"/>
      <c r="K1" s="43" t="s">
        <v>89</v>
      </c>
      <c r="L1" s="44"/>
    </row>
    <row r="2" spans="1:12" x14ac:dyDescent="0.25">
      <c r="A2" s="38"/>
      <c r="B2" s="41"/>
      <c r="C2" s="53"/>
      <c r="D2" s="56"/>
      <c r="E2" s="45"/>
      <c r="F2" s="46"/>
      <c r="G2" s="50" t="s">
        <v>2</v>
      </c>
      <c r="H2" s="51"/>
      <c r="I2" s="50" t="s">
        <v>3</v>
      </c>
      <c r="J2" s="51"/>
      <c r="K2" s="45"/>
      <c r="L2" s="46"/>
    </row>
    <row r="3" spans="1:12" ht="15.75" thickBot="1" x14ac:dyDescent="0.3">
      <c r="A3" s="39"/>
      <c r="B3" s="42"/>
      <c r="C3" s="54"/>
      <c r="D3" s="57"/>
      <c r="E3" s="10" t="s">
        <v>12</v>
      </c>
      <c r="F3" s="11" t="s">
        <v>5</v>
      </c>
      <c r="G3" s="12" t="s">
        <v>12</v>
      </c>
      <c r="H3" s="13" t="s">
        <v>5</v>
      </c>
      <c r="I3" s="12" t="s">
        <v>12</v>
      </c>
      <c r="J3" s="13" t="s">
        <v>5</v>
      </c>
      <c r="K3" s="14" t="s">
        <v>12</v>
      </c>
      <c r="L3" s="11" t="s">
        <v>5</v>
      </c>
    </row>
    <row r="4" spans="1:12" s="4" customFormat="1" x14ac:dyDescent="0.25">
      <c r="A4" s="15">
        <v>1</v>
      </c>
      <c r="B4" s="16" t="s">
        <v>32</v>
      </c>
      <c r="C4" s="17" t="s">
        <v>19</v>
      </c>
      <c r="D4" s="18">
        <v>21.4</v>
      </c>
      <c r="E4" s="19">
        <v>2190</v>
      </c>
      <c r="F4" s="20">
        <f t="shared" ref="F4:F71" si="0">E4*D4</f>
        <v>46866</v>
      </c>
      <c r="G4" s="19"/>
      <c r="H4" s="20">
        <f t="shared" ref="H4:H71" si="1">G4*D4</f>
        <v>0</v>
      </c>
      <c r="I4" s="19">
        <f>60+60+90+90+90+60+90+90+300</f>
        <v>930</v>
      </c>
      <c r="J4" s="20">
        <f>I4*D4</f>
        <v>19902</v>
      </c>
      <c r="K4" s="19">
        <f t="shared" ref="K4:K36" si="2">E4+G4-I4</f>
        <v>1260</v>
      </c>
      <c r="L4" s="20">
        <f t="shared" ref="L4:L36" si="3">F4+H4-J4</f>
        <v>26964</v>
      </c>
    </row>
    <row r="5" spans="1:12" s="4" customFormat="1" x14ac:dyDescent="0.25">
      <c r="A5" s="15">
        <v>2</v>
      </c>
      <c r="B5" s="16" t="s">
        <v>17</v>
      </c>
      <c r="C5" s="17" t="s">
        <v>20</v>
      </c>
      <c r="D5" s="18">
        <v>23.54</v>
      </c>
      <c r="E5" s="19">
        <v>2610</v>
      </c>
      <c r="F5" s="20">
        <f t="shared" si="0"/>
        <v>61439.399999999994</v>
      </c>
      <c r="G5" s="19">
        <f>900+900</f>
        <v>1800</v>
      </c>
      <c r="H5" s="20">
        <f t="shared" si="1"/>
        <v>42372</v>
      </c>
      <c r="I5" s="19">
        <f>150+120+90+90+90+90+150+90+60+150+90+150+90+150+30</f>
        <v>1590</v>
      </c>
      <c r="J5" s="20">
        <f t="shared" ref="J5" si="4">I5*D5</f>
        <v>37428.6</v>
      </c>
      <c r="K5" s="19">
        <f t="shared" si="2"/>
        <v>2820</v>
      </c>
      <c r="L5" s="20">
        <f t="shared" si="3"/>
        <v>66382.799999999988</v>
      </c>
    </row>
    <row r="6" spans="1:12" s="4" customFormat="1" x14ac:dyDescent="0.25">
      <c r="A6" s="15">
        <v>3</v>
      </c>
      <c r="B6" s="16" t="s">
        <v>48</v>
      </c>
      <c r="C6" s="17" t="s">
        <v>20</v>
      </c>
      <c r="D6" s="18">
        <v>31.03</v>
      </c>
      <c r="E6" s="19">
        <v>314</v>
      </c>
      <c r="F6" s="20">
        <f t="shared" si="0"/>
        <v>9743.42</v>
      </c>
      <c r="G6" s="19">
        <f>120</f>
        <v>120</v>
      </c>
      <c r="H6" s="20">
        <f t="shared" si="1"/>
        <v>3723.6000000000004</v>
      </c>
      <c r="I6" s="19">
        <f>24+24</f>
        <v>48</v>
      </c>
      <c r="J6" s="20">
        <f t="shared" ref="J6" si="5">I6*D6</f>
        <v>1489.44</v>
      </c>
      <c r="K6" s="19">
        <f t="shared" si="2"/>
        <v>386</v>
      </c>
      <c r="L6" s="20">
        <f t="shared" si="3"/>
        <v>11977.58</v>
      </c>
    </row>
    <row r="7" spans="1:12" s="4" customFormat="1" x14ac:dyDescent="0.25">
      <c r="A7" s="15">
        <v>4</v>
      </c>
      <c r="B7" s="16" t="s">
        <v>79</v>
      </c>
      <c r="C7" s="17" t="s">
        <v>19</v>
      </c>
      <c r="D7" s="18">
        <v>34.24</v>
      </c>
      <c r="E7" s="19">
        <v>600</v>
      </c>
      <c r="F7" s="20">
        <f t="shared" si="0"/>
        <v>20544</v>
      </c>
      <c r="G7" s="19">
        <f>250</f>
        <v>250</v>
      </c>
      <c r="H7" s="20">
        <f t="shared" si="1"/>
        <v>8560</v>
      </c>
      <c r="I7" s="19">
        <f>200+50+50+50+50</f>
        <v>400</v>
      </c>
      <c r="J7" s="20">
        <f t="shared" ref="J7" si="6">I7*D7</f>
        <v>13696</v>
      </c>
      <c r="K7" s="19">
        <f t="shared" si="2"/>
        <v>450</v>
      </c>
      <c r="L7" s="20">
        <f t="shared" si="3"/>
        <v>15408</v>
      </c>
    </row>
    <row r="8" spans="1:12" s="4" customFormat="1" x14ac:dyDescent="0.25">
      <c r="A8" s="15">
        <v>5</v>
      </c>
      <c r="B8" s="21" t="s">
        <v>56</v>
      </c>
      <c r="C8" s="17" t="s">
        <v>19</v>
      </c>
      <c r="D8" s="18">
        <v>81.319999999999993</v>
      </c>
      <c r="E8" s="19">
        <v>310</v>
      </c>
      <c r="F8" s="20">
        <f t="shared" si="0"/>
        <v>25209.199999999997</v>
      </c>
      <c r="G8" s="19"/>
      <c r="H8" s="20">
        <f t="shared" si="1"/>
        <v>0</v>
      </c>
      <c r="I8" s="19">
        <f>10+20+30</f>
        <v>60</v>
      </c>
      <c r="J8" s="20">
        <f t="shared" ref="J8" si="7">I8*D8</f>
        <v>4879.2</v>
      </c>
      <c r="K8" s="19">
        <f t="shared" si="2"/>
        <v>250</v>
      </c>
      <c r="L8" s="20">
        <f t="shared" si="3"/>
        <v>20329.999999999996</v>
      </c>
    </row>
    <row r="9" spans="1:12" s="4" customFormat="1" x14ac:dyDescent="0.25">
      <c r="A9" s="15">
        <v>6</v>
      </c>
      <c r="B9" s="21" t="s">
        <v>53</v>
      </c>
      <c r="C9" s="17" t="s">
        <v>19</v>
      </c>
      <c r="D9" s="18">
        <v>201.16</v>
      </c>
      <c r="E9" s="19">
        <v>128</v>
      </c>
      <c r="F9" s="20">
        <f t="shared" si="0"/>
        <v>25748.48</v>
      </c>
      <c r="G9" s="19"/>
      <c r="H9" s="20">
        <f t="shared" si="1"/>
        <v>0</v>
      </c>
      <c r="I9" s="19"/>
      <c r="J9" s="20">
        <f t="shared" ref="J9:J11" si="8">I9*D9</f>
        <v>0</v>
      </c>
      <c r="K9" s="19">
        <f t="shared" si="2"/>
        <v>128</v>
      </c>
      <c r="L9" s="20">
        <f t="shared" si="3"/>
        <v>25748.48</v>
      </c>
    </row>
    <row r="10" spans="1:12" s="4" customFormat="1" x14ac:dyDescent="0.25">
      <c r="A10" s="15">
        <v>7</v>
      </c>
      <c r="B10" s="21" t="s">
        <v>88</v>
      </c>
      <c r="C10" s="17" t="s">
        <v>83</v>
      </c>
      <c r="D10" s="18">
        <v>42.8</v>
      </c>
      <c r="E10" s="19">
        <v>116</v>
      </c>
      <c r="F10" s="20">
        <f t="shared" si="0"/>
        <v>4964.7999999999993</v>
      </c>
      <c r="G10" s="19"/>
      <c r="H10" s="20">
        <f t="shared" si="1"/>
        <v>0</v>
      </c>
      <c r="I10" s="19"/>
      <c r="J10" s="20">
        <f t="shared" si="8"/>
        <v>0</v>
      </c>
      <c r="K10" s="19">
        <f t="shared" si="2"/>
        <v>116</v>
      </c>
      <c r="L10" s="20">
        <f t="shared" si="3"/>
        <v>4964.7999999999993</v>
      </c>
    </row>
    <row r="11" spans="1:12" s="4" customFormat="1" x14ac:dyDescent="0.25">
      <c r="A11" s="15">
        <v>8</v>
      </c>
      <c r="B11" s="21" t="s">
        <v>75</v>
      </c>
      <c r="C11" s="17" t="s">
        <v>20</v>
      </c>
      <c r="D11" s="18">
        <v>26.75</v>
      </c>
      <c r="E11" s="19">
        <v>7</v>
      </c>
      <c r="F11" s="20">
        <f t="shared" si="0"/>
        <v>187.25</v>
      </c>
      <c r="G11" s="19"/>
      <c r="H11" s="20">
        <f t="shared" si="1"/>
        <v>0</v>
      </c>
      <c r="I11" s="19"/>
      <c r="J11" s="20">
        <f t="shared" si="8"/>
        <v>0</v>
      </c>
      <c r="K11" s="19">
        <f t="shared" si="2"/>
        <v>7</v>
      </c>
      <c r="L11" s="20">
        <f t="shared" si="3"/>
        <v>187.25</v>
      </c>
    </row>
    <row r="12" spans="1:12" s="4" customFormat="1" x14ac:dyDescent="0.25">
      <c r="A12" s="15">
        <v>9</v>
      </c>
      <c r="B12" s="16" t="s">
        <v>23</v>
      </c>
      <c r="C12" s="17" t="s">
        <v>20</v>
      </c>
      <c r="D12" s="18">
        <v>97.37</v>
      </c>
      <c r="E12" s="19">
        <v>150</v>
      </c>
      <c r="F12" s="20">
        <f t="shared" si="0"/>
        <v>14605.5</v>
      </c>
      <c r="G12" s="19"/>
      <c r="H12" s="20">
        <f t="shared" si="1"/>
        <v>0</v>
      </c>
      <c r="I12" s="19">
        <f>10</f>
        <v>10</v>
      </c>
      <c r="J12" s="20">
        <f t="shared" ref="J12" si="9">I12*D12</f>
        <v>973.7</v>
      </c>
      <c r="K12" s="19">
        <f t="shared" si="2"/>
        <v>140</v>
      </c>
      <c r="L12" s="20">
        <f t="shared" si="3"/>
        <v>13631.8</v>
      </c>
    </row>
    <row r="13" spans="1:12" s="4" customFormat="1" x14ac:dyDescent="0.25">
      <c r="A13" s="15">
        <v>10</v>
      </c>
      <c r="B13" s="16" t="s">
        <v>47</v>
      </c>
      <c r="C13" s="17" t="s">
        <v>20</v>
      </c>
      <c r="D13" s="18">
        <v>47.08</v>
      </c>
      <c r="E13" s="19">
        <v>168</v>
      </c>
      <c r="F13" s="20">
        <f t="shared" si="0"/>
        <v>7909.44</v>
      </c>
      <c r="G13" s="19"/>
      <c r="H13" s="20">
        <f t="shared" si="1"/>
        <v>0</v>
      </c>
      <c r="I13" s="19">
        <f>48</f>
        <v>48</v>
      </c>
      <c r="J13" s="20">
        <f t="shared" ref="J13" si="10">I13*D13</f>
        <v>2259.84</v>
      </c>
      <c r="K13" s="19">
        <f t="shared" si="2"/>
        <v>120</v>
      </c>
      <c r="L13" s="20">
        <f t="shared" si="3"/>
        <v>5649.5999999999995</v>
      </c>
    </row>
    <row r="14" spans="1:12" s="4" customFormat="1" x14ac:dyDescent="0.25">
      <c r="A14" s="15">
        <v>11</v>
      </c>
      <c r="B14" s="16" t="s">
        <v>29</v>
      </c>
      <c r="C14" s="17" t="s">
        <v>20</v>
      </c>
      <c r="D14" s="18">
        <v>49.22</v>
      </c>
      <c r="E14" s="19">
        <v>256</v>
      </c>
      <c r="F14" s="20">
        <f t="shared" si="0"/>
        <v>12600.32</v>
      </c>
      <c r="G14" s="19"/>
      <c r="H14" s="20">
        <f t="shared" si="1"/>
        <v>0</v>
      </c>
      <c r="I14" s="19">
        <f>24+24+24</f>
        <v>72</v>
      </c>
      <c r="J14" s="20">
        <f t="shared" ref="J14" si="11">I14*D14</f>
        <v>3543.84</v>
      </c>
      <c r="K14" s="19">
        <f t="shared" si="2"/>
        <v>184</v>
      </c>
      <c r="L14" s="20">
        <f t="shared" si="3"/>
        <v>9056.48</v>
      </c>
    </row>
    <row r="15" spans="1:12" s="4" customFormat="1" x14ac:dyDescent="0.25">
      <c r="A15" s="15">
        <v>12</v>
      </c>
      <c r="B15" s="16" t="s">
        <v>71</v>
      </c>
      <c r="C15" s="17" t="s">
        <v>20</v>
      </c>
      <c r="D15" s="18">
        <v>145.52000000000001</v>
      </c>
      <c r="E15" s="19">
        <v>63</v>
      </c>
      <c r="F15" s="20">
        <f t="shared" si="0"/>
        <v>9167.76</v>
      </c>
      <c r="G15" s="19">
        <v>240</v>
      </c>
      <c r="H15" s="20">
        <f t="shared" si="1"/>
        <v>34924.800000000003</v>
      </c>
      <c r="I15" s="19">
        <f>48</f>
        <v>48</v>
      </c>
      <c r="J15" s="20">
        <f t="shared" ref="J15" si="12">I15*D15</f>
        <v>6984.9600000000009</v>
      </c>
      <c r="K15" s="19">
        <f t="shared" si="2"/>
        <v>255</v>
      </c>
      <c r="L15" s="20">
        <f t="shared" si="3"/>
        <v>37107.600000000006</v>
      </c>
    </row>
    <row r="16" spans="1:12" s="4" customFormat="1" x14ac:dyDescent="0.25">
      <c r="A16" s="15">
        <v>12</v>
      </c>
      <c r="B16" s="16" t="s">
        <v>62</v>
      </c>
      <c r="C16" s="17" t="s">
        <v>22</v>
      </c>
      <c r="D16" s="18">
        <v>201.16</v>
      </c>
      <c r="E16" s="19">
        <v>79</v>
      </c>
      <c r="F16" s="20">
        <f t="shared" si="0"/>
        <v>15891.64</v>
      </c>
      <c r="G16" s="19"/>
      <c r="H16" s="20">
        <f t="shared" si="1"/>
        <v>0</v>
      </c>
      <c r="I16" s="19">
        <f>5+10+3</f>
        <v>18</v>
      </c>
      <c r="J16" s="20">
        <f t="shared" ref="J16" si="13">I16*D16</f>
        <v>3620.88</v>
      </c>
      <c r="K16" s="19">
        <f t="shared" si="2"/>
        <v>61</v>
      </c>
      <c r="L16" s="20">
        <f t="shared" si="3"/>
        <v>12270.759999999998</v>
      </c>
    </row>
    <row r="17" spans="1:12" s="4" customFormat="1" x14ac:dyDescent="0.25">
      <c r="A17" s="15">
        <v>13</v>
      </c>
      <c r="B17" s="16" t="s">
        <v>31</v>
      </c>
      <c r="C17" s="17" t="s">
        <v>20</v>
      </c>
      <c r="D17" s="18">
        <v>90.95</v>
      </c>
      <c r="E17" s="19">
        <v>298</v>
      </c>
      <c r="F17" s="20">
        <f t="shared" si="0"/>
        <v>27103.100000000002</v>
      </c>
      <c r="G17" s="19">
        <f>300</f>
        <v>300</v>
      </c>
      <c r="H17" s="20">
        <f t="shared" si="1"/>
        <v>27285</v>
      </c>
      <c r="I17" s="19">
        <f>60+5+120+60+60</f>
        <v>305</v>
      </c>
      <c r="J17" s="20">
        <f t="shared" ref="J17" si="14">I17*D17</f>
        <v>27739.75</v>
      </c>
      <c r="K17" s="19">
        <f t="shared" si="2"/>
        <v>293</v>
      </c>
      <c r="L17" s="20">
        <f t="shared" si="3"/>
        <v>26648.350000000006</v>
      </c>
    </row>
    <row r="18" spans="1:12" s="4" customFormat="1" x14ac:dyDescent="0.25">
      <c r="A18" s="15">
        <v>14</v>
      </c>
      <c r="B18" s="16" t="s">
        <v>15</v>
      </c>
      <c r="C18" s="17" t="s">
        <v>20</v>
      </c>
      <c r="D18" s="18">
        <v>107</v>
      </c>
      <c r="E18" s="19">
        <v>399</v>
      </c>
      <c r="F18" s="20">
        <f t="shared" si="0"/>
        <v>42693</v>
      </c>
      <c r="G18" s="19"/>
      <c r="H18" s="20">
        <f t="shared" si="1"/>
        <v>0</v>
      </c>
      <c r="I18" s="19"/>
      <c r="J18" s="20">
        <f t="shared" ref="J18:J19" si="15">I18*D18</f>
        <v>0</v>
      </c>
      <c r="K18" s="19">
        <f t="shared" si="2"/>
        <v>399</v>
      </c>
      <c r="L18" s="20">
        <f t="shared" si="3"/>
        <v>42693</v>
      </c>
    </row>
    <row r="19" spans="1:12" s="4" customFormat="1" x14ac:dyDescent="0.25">
      <c r="A19" s="15">
        <v>15</v>
      </c>
      <c r="B19" s="16" t="s">
        <v>76</v>
      </c>
      <c r="C19" s="17" t="s">
        <v>33</v>
      </c>
      <c r="D19" s="18">
        <v>449.4</v>
      </c>
      <c r="E19" s="19">
        <v>40</v>
      </c>
      <c r="F19" s="20">
        <f t="shared" si="0"/>
        <v>17976</v>
      </c>
      <c r="G19" s="19"/>
      <c r="H19" s="20">
        <f t="shared" si="1"/>
        <v>0</v>
      </c>
      <c r="I19" s="19"/>
      <c r="J19" s="20">
        <f t="shared" si="15"/>
        <v>0</v>
      </c>
      <c r="K19" s="19">
        <f t="shared" si="2"/>
        <v>40</v>
      </c>
      <c r="L19" s="20">
        <f t="shared" si="3"/>
        <v>17976</v>
      </c>
    </row>
    <row r="20" spans="1:12" s="4" customFormat="1" x14ac:dyDescent="0.25">
      <c r="A20" s="15">
        <v>16</v>
      </c>
      <c r="B20" s="16" t="s">
        <v>52</v>
      </c>
      <c r="C20" s="17" t="s">
        <v>20</v>
      </c>
      <c r="D20" s="18">
        <v>38.520000000000003</v>
      </c>
      <c r="E20" s="19">
        <v>144</v>
      </c>
      <c r="F20" s="20">
        <f t="shared" si="0"/>
        <v>5546.88</v>
      </c>
      <c r="G20" s="19"/>
      <c r="H20" s="20">
        <f t="shared" si="1"/>
        <v>0</v>
      </c>
      <c r="I20" s="19">
        <f>48+48+48</f>
        <v>144</v>
      </c>
      <c r="J20" s="20">
        <f t="shared" ref="J20" si="16">I20*D20</f>
        <v>5546.88</v>
      </c>
      <c r="K20" s="19">
        <f t="shared" si="2"/>
        <v>0</v>
      </c>
      <c r="L20" s="20">
        <f t="shared" si="3"/>
        <v>0</v>
      </c>
    </row>
    <row r="21" spans="1:12" s="4" customFormat="1" x14ac:dyDescent="0.25">
      <c r="A21" s="15">
        <v>17</v>
      </c>
      <c r="B21" s="16" t="s">
        <v>63</v>
      </c>
      <c r="C21" s="17" t="s">
        <v>20</v>
      </c>
      <c r="D21" s="18">
        <v>42.8</v>
      </c>
      <c r="E21" s="19">
        <v>69</v>
      </c>
      <c r="F21" s="20">
        <f t="shared" si="0"/>
        <v>2953.2</v>
      </c>
      <c r="G21" s="19"/>
      <c r="H21" s="20">
        <f t="shared" si="1"/>
        <v>0</v>
      </c>
      <c r="I21" s="19"/>
      <c r="J21" s="20">
        <f t="shared" ref="J21:J22" si="17">I21*D21</f>
        <v>0</v>
      </c>
      <c r="K21" s="19">
        <f t="shared" si="2"/>
        <v>69</v>
      </c>
      <c r="L21" s="20">
        <f t="shared" si="3"/>
        <v>2953.2</v>
      </c>
    </row>
    <row r="22" spans="1:12" s="4" customFormat="1" x14ac:dyDescent="0.25">
      <c r="A22" s="15">
        <v>18</v>
      </c>
      <c r="B22" s="16" t="s">
        <v>61</v>
      </c>
      <c r="C22" s="17" t="s">
        <v>20</v>
      </c>
      <c r="D22" s="18">
        <v>72.760000000000005</v>
      </c>
      <c r="E22" s="19">
        <v>150</v>
      </c>
      <c r="F22" s="20">
        <f t="shared" si="0"/>
        <v>10914</v>
      </c>
      <c r="G22" s="19"/>
      <c r="H22" s="20">
        <f t="shared" si="1"/>
        <v>0</v>
      </c>
      <c r="I22" s="19"/>
      <c r="J22" s="20">
        <f t="shared" si="17"/>
        <v>0</v>
      </c>
      <c r="K22" s="19">
        <f t="shared" si="2"/>
        <v>150</v>
      </c>
      <c r="L22" s="20">
        <f t="shared" si="3"/>
        <v>10914</v>
      </c>
    </row>
    <row r="23" spans="1:12" s="4" customFormat="1" x14ac:dyDescent="0.25">
      <c r="A23" s="15">
        <v>19</v>
      </c>
      <c r="B23" s="16" t="s">
        <v>58</v>
      </c>
      <c r="C23" s="17" t="s">
        <v>20</v>
      </c>
      <c r="D23" s="18">
        <v>211.86</v>
      </c>
      <c r="E23" s="19">
        <v>282</v>
      </c>
      <c r="F23" s="20">
        <f t="shared" si="0"/>
        <v>59744.520000000004</v>
      </c>
      <c r="G23" s="19"/>
      <c r="H23" s="20">
        <f t="shared" si="1"/>
        <v>0</v>
      </c>
      <c r="I23" s="19">
        <f>24+96</f>
        <v>120</v>
      </c>
      <c r="J23" s="20">
        <f t="shared" ref="J23:J24" si="18">I23*D23</f>
        <v>25423.200000000001</v>
      </c>
      <c r="K23" s="19">
        <f t="shared" si="2"/>
        <v>162</v>
      </c>
      <c r="L23" s="20">
        <f t="shared" si="3"/>
        <v>34321.320000000007</v>
      </c>
    </row>
    <row r="24" spans="1:12" s="4" customFormat="1" x14ac:dyDescent="0.25">
      <c r="A24" s="15">
        <v>20</v>
      </c>
      <c r="B24" s="16" t="s">
        <v>59</v>
      </c>
      <c r="C24" s="17" t="s">
        <v>20</v>
      </c>
      <c r="D24" s="18">
        <v>176.55</v>
      </c>
      <c r="E24" s="19">
        <v>264</v>
      </c>
      <c r="F24" s="20">
        <f t="shared" si="0"/>
        <v>46609.200000000004</v>
      </c>
      <c r="G24" s="19"/>
      <c r="H24" s="20">
        <f t="shared" si="1"/>
        <v>0</v>
      </c>
      <c r="I24" s="19">
        <f>96</f>
        <v>96</v>
      </c>
      <c r="J24" s="20">
        <f t="shared" si="18"/>
        <v>16948.800000000003</v>
      </c>
      <c r="K24" s="19">
        <f t="shared" si="2"/>
        <v>168</v>
      </c>
      <c r="L24" s="20">
        <f t="shared" si="3"/>
        <v>29660.400000000001</v>
      </c>
    </row>
    <row r="25" spans="1:12" s="4" customFormat="1" x14ac:dyDescent="0.25">
      <c r="A25" s="15">
        <v>21</v>
      </c>
      <c r="B25" s="16" t="s">
        <v>16</v>
      </c>
      <c r="C25" s="17" t="s">
        <v>20</v>
      </c>
      <c r="D25" s="18">
        <v>29.96</v>
      </c>
      <c r="E25" s="19">
        <v>917</v>
      </c>
      <c r="F25" s="20">
        <f t="shared" si="0"/>
        <v>27473.32</v>
      </c>
      <c r="G25" s="19">
        <v>400</v>
      </c>
      <c r="H25" s="20">
        <f t="shared" si="1"/>
        <v>11984</v>
      </c>
      <c r="I25" s="19">
        <f>5+30+90+90+90+90+90</f>
        <v>485</v>
      </c>
      <c r="J25" s="20">
        <f t="shared" ref="J25" si="19">I25*D25</f>
        <v>14530.6</v>
      </c>
      <c r="K25" s="19">
        <f t="shared" si="2"/>
        <v>832</v>
      </c>
      <c r="L25" s="20">
        <f t="shared" si="3"/>
        <v>24926.720000000001</v>
      </c>
    </row>
    <row r="26" spans="1:12" s="4" customFormat="1" x14ac:dyDescent="0.25">
      <c r="A26" s="15">
        <v>22</v>
      </c>
      <c r="B26" s="16" t="s">
        <v>41</v>
      </c>
      <c r="C26" s="17" t="s">
        <v>20</v>
      </c>
      <c r="D26" s="18">
        <v>116.63</v>
      </c>
      <c r="E26" s="19">
        <v>209</v>
      </c>
      <c r="F26" s="20">
        <f t="shared" si="0"/>
        <v>24375.67</v>
      </c>
      <c r="G26" s="19"/>
      <c r="H26" s="20">
        <f t="shared" si="1"/>
        <v>0</v>
      </c>
      <c r="I26" s="19">
        <f>24</f>
        <v>24</v>
      </c>
      <c r="J26" s="20">
        <f>I26*D26</f>
        <v>2799.12</v>
      </c>
      <c r="K26" s="19">
        <f t="shared" si="2"/>
        <v>185</v>
      </c>
      <c r="L26" s="20">
        <f>F26+H26-J26</f>
        <v>21576.55</v>
      </c>
    </row>
    <row r="27" spans="1:12" s="4" customFormat="1" x14ac:dyDescent="0.25">
      <c r="A27" s="15">
        <v>23</v>
      </c>
      <c r="B27" s="16" t="s">
        <v>86</v>
      </c>
      <c r="C27" s="17" t="s">
        <v>20</v>
      </c>
      <c r="D27" s="18">
        <v>53.5</v>
      </c>
      <c r="E27" s="19">
        <v>240</v>
      </c>
      <c r="F27" s="20">
        <f t="shared" si="0"/>
        <v>12840</v>
      </c>
      <c r="G27" s="19"/>
      <c r="H27" s="20">
        <f t="shared" si="1"/>
        <v>0</v>
      </c>
      <c r="I27" s="19">
        <f>96</f>
        <v>96</v>
      </c>
      <c r="J27" s="20">
        <f>I27*D27</f>
        <v>5136</v>
      </c>
      <c r="K27" s="19">
        <f t="shared" si="2"/>
        <v>144</v>
      </c>
      <c r="L27" s="20">
        <f>F27+H27-J27</f>
        <v>7704</v>
      </c>
    </row>
    <row r="28" spans="1:12" s="4" customFormat="1" x14ac:dyDescent="0.25">
      <c r="A28" s="15">
        <v>24</v>
      </c>
      <c r="B28" s="16" t="s">
        <v>60</v>
      </c>
      <c r="C28" s="17" t="s">
        <v>20</v>
      </c>
      <c r="D28" s="18">
        <v>37.450000000000003</v>
      </c>
      <c r="E28" s="19">
        <v>48</v>
      </c>
      <c r="F28" s="20">
        <f t="shared" si="0"/>
        <v>1797.6000000000001</v>
      </c>
      <c r="G28" s="19"/>
      <c r="H28" s="20">
        <f t="shared" si="1"/>
        <v>0</v>
      </c>
      <c r="I28" s="19"/>
      <c r="J28" s="20">
        <f t="shared" ref="J28" si="20">I28*D28</f>
        <v>0</v>
      </c>
      <c r="K28" s="19">
        <f t="shared" si="2"/>
        <v>48</v>
      </c>
      <c r="L28" s="20">
        <f t="shared" si="3"/>
        <v>1797.6000000000001</v>
      </c>
    </row>
    <row r="29" spans="1:12" s="4" customFormat="1" x14ac:dyDescent="0.25">
      <c r="A29" s="15">
        <v>25</v>
      </c>
      <c r="B29" s="16" t="s">
        <v>18</v>
      </c>
      <c r="C29" s="17" t="s">
        <v>33</v>
      </c>
      <c r="D29" s="18">
        <v>22.47</v>
      </c>
      <c r="E29" s="19">
        <v>1140</v>
      </c>
      <c r="F29" s="20">
        <f t="shared" si="0"/>
        <v>25615.8</v>
      </c>
      <c r="G29" s="19"/>
      <c r="H29" s="20">
        <f t="shared" si="1"/>
        <v>0</v>
      </c>
      <c r="I29" s="19">
        <f>50+10+20+240+240</f>
        <v>560</v>
      </c>
      <c r="J29" s="20">
        <f t="shared" ref="J29" si="21">I29*D29</f>
        <v>12583.199999999999</v>
      </c>
      <c r="K29" s="19">
        <f t="shared" si="2"/>
        <v>580</v>
      </c>
      <c r="L29" s="20">
        <f t="shared" si="3"/>
        <v>13032.6</v>
      </c>
    </row>
    <row r="30" spans="1:12" s="4" customFormat="1" x14ac:dyDescent="0.25">
      <c r="A30" s="15">
        <v>26</v>
      </c>
      <c r="B30" s="16" t="s">
        <v>42</v>
      </c>
      <c r="C30" s="17" t="s">
        <v>33</v>
      </c>
      <c r="D30" s="18">
        <v>87.74</v>
      </c>
      <c r="E30" s="19">
        <v>756</v>
      </c>
      <c r="F30" s="22">
        <f t="shared" si="0"/>
        <v>66331.44</v>
      </c>
      <c r="G30" s="19">
        <f>480</f>
        <v>480</v>
      </c>
      <c r="H30" s="20">
        <f t="shared" si="1"/>
        <v>42115.199999999997</v>
      </c>
      <c r="I30" s="19">
        <f>50+30+50+50+50+240+50+50</f>
        <v>570</v>
      </c>
      <c r="J30" s="20">
        <f t="shared" ref="J30" si="22">I30*D30</f>
        <v>50011.799999999996</v>
      </c>
      <c r="K30" s="19">
        <f t="shared" si="2"/>
        <v>666</v>
      </c>
      <c r="L30" s="20">
        <f t="shared" si="3"/>
        <v>58434.840000000004</v>
      </c>
    </row>
    <row r="31" spans="1:12" s="4" customFormat="1" x14ac:dyDescent="0.25">
      <c r="A31" s="15">
        <v>27</v>
      </c>
      <c r="B31" s="16" t="s">
        <v>49</v>
      </c>
      <c r="C31" s="17" t="s">
        <v>33</v>
      </c>
      <c r="D31" s="18">
        <v>133.75</v>
      </c>
      <c r="E31" s="19">
        <v>618</v>
      </c>
      <c r="F31" s="22">
        <f t="shared" si="0"/>
        <v>82657.5</v>
      </c>
      <c r="G31" s="19">
        <f>480</f>
        <v>480</v>
      </c>
      <c r="H31" s="20">
        <f t="shared" si="1"/>
        <v>64200</v>
      </c>
      <c r="I31" s="19">
        <f>15+20+50+100+50+50+240+240+30</f>
        <v>795</v>
      </c>
      <c r="J31" s="20">
        <f t="shared" ref="J31" si="23">I31*D31</f>
        <v>106331.25</v>
      </c>
      <c r="K31" s="19">
        <f t="shared" si="2"/>
        <v>303</v>
      </c>
      <c r="L31" s="20">
        <f t="shared" si="3"/>
        <v>40526.25</v>
      </c>
    </row>
    <row r="32" spans="1:12" s="4" customFormat="1" x14ac:dyDescent="0.25">
      <c r="A32" s="15">
        <v>28</v>
      </c>
      <c r="B32" s="16" t="s">
        <v>82</v>
      </c>
      <c r="C32" s="17" t="s">
        <v>83</v>
      </c>
      <c r="D32" s="18">
        <v>288.89999999999998</v>
      </c>
      <c r="E32" s="19">
        <v>30</v>
      </c>
      <c r="F32" s="22">
        <f t="shared" si="0"/>
        <v>8667</v>
      </c>
      <c r="G32" s="19"/>
      <c r="H32" s="20">
        <f t="shared" si="1"/>
        <v>0</v>
      </c>
      <c r="I32" s="19">
        <f>1+15+3+3+5</f>
        <v>27</v>
      </c>
      <c r="J32" s="20">
        <f t="shared" ref="J32:J34" si="24">I32*D32</f>
        <v>7800.2999999999993</v>
      </c>
      <c r="K32" s="19">
        <f t="shared" si="2"/>
        <v>3</v>
      </c>
      <c r="L32" s="20">
        <f t="shared" si="3"/>
        <v>866.70000000000073</v>
      </c>
    </row>
    <row r="33" spans="1:12" s="4" customFormat="1" x14ac:dyDescent="0.25">
      <c r="A33" s="15">
        <v>29</v>
      </c>
      <c r="B33" s="16" t="s">
        <v>78</v>
      </c>
      <c r="C33" s="17" t="s">
        <v>33</v>
      </c>
      <c r="D33" s="18">
        <v>27.82</v>
      </c>
      <c r="E33" s="19">
        <v>0</v>
      </c>
      <c r="F33" s="22">
        <f t="shared" si="0"/>
        <v>0</v>
      </c>
      <c r="G33" s="19"/>
      <c r="H33" s="20">
        <f t="shared" si="1"/>
        <v>0</v>
      </c>
      <c r="I33" s="19"/>
      <c r="J33" s="20">
        <f t="shared" si="24"/>
        <v>0</v>
      </c>
      <c r="K33" s="19">
        <f t="shared" si="2"/>
        <v>0</v>
      </c>
      <c r="L33" s="20">
        <f t="shared" si="3"/>
        <v>0</v>
      </c>
    </row>
    <row r="34" spans="1:12" s="4" customFormat="1" x14ac:dyDescent="0.25">
      <c r="A34" s="15">
        <v>30</v>
      </c>
      <c r="B34" s="16" t="s">
        <v>81</v>
      </c>
      <c r="C34" s="17" t="s">
        <v>33</v>
      </c>
      <c r="D34" s="18">
        <v>144.44999999999999</v>
      </c>
      <c r="E34" s="19">
        <v>49</v>
      </c>
      <c r="F34" s="22">
        <f t="shared" si="0"/>
        <v>7078.0499999999993</v>
      </c>
      <c r="G34" s="19">
        <f>110</f>
        <v>110</v>
      </c>
      <c r="H34" s="20">
        <f t="shared" si="1"/>
        <v>15889.499999999998</v>
      </c>
      <c r="I34" s="19"/>
      <c r="J34" s="20">
        <f t="shared" si="24"/>
        <v>0</v>
      </c>
      <c r="K34" s="19">
        <f t="shared" si="2"/>
        <v>159</v>
      </c>
      <c r="L34" s="20">
        <f t="shared" si="3"/>
        <v>22967.549999999996</v>
      </c>
    </row>
    <row r="35" spans="1:12" s="4" customFormat="1" x14ac:dyDescent="0.25">
      <c r="A35" s="15">
        <v>31</v>
      </c>
      <c r="B35" s="16" t="s">
        <v>21</v>
      </c>
      <c r="C35" s="17" t="s">
        <v>22</v>
      </c>
      <c r="D35" s="18">
        <v>74.900000000000006</v>
      </c>
      <c r="E35" s="19">
        <v>183</v>
      </c>
      <c r="F35" s="22">
        <f t="shared" si="0"/>
        <v>13706.7</v>
      </c>
      <c r="G35" s="19">
        <f>108</f>
        <v>108</v>
      </c>
      <c r="H35" s="20">
        <f t="shared" si="1"/>
        <v>8089.2000000000007</v>
      </c>
      <c r="I35" s="19">
        <f>5+20+5+10+20+10+5+4+20+5+10+10</f>
        <v>124</v>
      </c>
      <c r="J35" s="20">
        <f t="shared" ref="J35" si="25">I35*D35</f>
        <v>9287.6</v>
      </c>
      <c r="K35" s="19">
        <f t="shared" si="2"/>
        <v>167</v>
      </c>
      <c r="L35" s="20">
        <f t="shared" si="3"/>
        <v>12508.300000000001</v>
      </c>
    </row>
    <row r="36" spans="1:12" s="4" customFormat="1" x14ac:dyDescent="0.25">
      <c r="A36" s="15">
        <v>32</v>
      </c>
      <c r="B36" s="16" t="s">
        <v>74</v>
      </c>
      <c r="C36" s="17" t="s">
        <v>22</v>
      </c>
      <c r="D36" s="18">
        <v>68.48</v>
      </c>
      <c r="E36" s="19">
        <v>177</v>
      </c>
      <c r="F36" s="22">
        <f t="shared" si="0"/>
        <v>12120.960000000001</v>
      </c>
      <c r="G36" s="19"/>
      <c r="H36" s="20">
        <f t="shared" si="1"/>
        <v>0</v>
      </c>
      <c r="I36" s="19">
        <f>48+1+10</f>
        <v>59</v>
      </c>
      <c r="J36" s="20">
        <f t="shared" ref="J36" si="26">I36*D36</f>
        <v>4040.32</v>
      </c>
      <c r="K36" s="19">
        <f t="shared" si="2"/>
        <v>118</v>
      </c>
      <c r="L36" s="20">
        <f t="shared" si="3"/>
        <v>8080.6400000000012</v>
      </c>
    </row>
    <row r="37" spans="1:12" s="4" customFormat="1" x14ac:dyDescent="0.25">
      <c r="A37" s="15">
        <v>33</v>
      </c>
      <c r="B37" s="16" t="s">
        <v>26</v>
      </c>
      <c r="C37" s="17" t="s">
        <v>22</v>
      </c>
      <c r="D37" s="18">
        <v>53.5</v>
      </c>
      <c r="E37" s="19">
        <v>88</v>
      </c>
      <c r="F37" s="22">
        <f t="shared" si="0"/>
        <v>4708</v>
      </c>
      <c r="G37" s="19"/>
      <c r="H37" s="20">
        <f t="shared" si="1"/>
        <v>0</v>
      </c>
      <c r="I37" s="19">
        <f>5+10+1+2</f>
        <v>18</v>
      </c>
      <c r="J37" s="20">
        <f t="shared" ref="J37" si="27">I37*D37</f>
        <v>963</v>
      </c>
      <c r="K37" s="19">
        <f t="shared" ref="K37:K71" si="28">E37+G37-I37</f>
        <v>70</v>
      </c>
      <c r="L37" s="20">
        <f t="shared" ref="L37:L71" si="29">F37+H37-J37</f>
        <v>3745</v>
      </c>
    </row>
    <row r="38" spans="1:12" s="4" customFormat="1" x14ac:dyDescent="0.25">
      <c r="A38" s="15">
        <v>34</v>
      </c>
      <c r="B38" s="16" t="s">
        <v>57</v>
      </c>
      <c r="C38" s="17" t="s">
        <v>33</v>
      </c>
      <c r="D38" s="18">
        <v>395.9</v>
      </c>
      <c r="E38" s="19">
        <v>18</v>
      </c>
      <c r="F38" s="22">
        <f t="shared" si="0"/>
        <v>7126.2</v>
      </c>
      <c r="G38" s="19"/>
      <c r="H38" s="20">
        <f t="shared" si="1"/>
        <v>0</v>
      </c>
      <c r="I38" s="19">
        <f>13</f>
        <v>13</v>
      </c>
      <c r="J38" s="20">
        <f t="shared" ref="J38:J39" si="30">I38*D38</f>
        <v>5146.7</v>
      </c>
      <c r="K38" s="19">
        <f t="shared" si="28"/>
        <v>5</v>
      </c>
      <c r="L38" s="20">
        <f t="shared" si="29"/>
        <v>1979.5</v>
      </c>
    </row>
    <row r="39" spans="1:12" s="4" customFormat="1" x14ac:dyDescent="0.25">
      <c r="A39" s="15">
        <v>35</v>
      </c>
      <c r="B39" s="16" t="s">
        <v>72</v>
      </c>
      <c r="C39" s="17" t="s">
        <v>22</v>
      </c>
      <c r="D39" s="18">
        <v>66.34</v>
      </c>
      <c r="E39" s="19">
        <v>2</v>
      </c>
      <c r="F39" s="22">
        <f t="shared" si="0"/>
        <v>132.68</v>
      </c>
      <c r="G39" s="19"/>
      <c r="H39" s="20">
        <f t="shared" si="1"/>
        <v>0</v>
      </c>
      <c r="I39" s="19">
        <f>2</f>
        <v>2</v>
      </c>
      <c r="J39" s="20">
        <f t="shared" si="30"/>
        <v>132.68</v>
      </c>
      <c r="K39" s="19">
        <f t="shared" si="28"/>
        <v>0</v>
      </c>
      <c r="L39" s="20">
        <f t="shared" si="29"/>
        <v>0</v>
      </c>
    </row>
    <row r="40" spans="1:12" s="4" customFormat="1" x14ac:dyDescent="0.25">
      <c r="A40" s="15">
        <v>36</v>
      </c>
      <c r="B40" s="16" t="s">
        <v>27</v>
      </c>
      <c r="C40" s="17" t="s">
        <v>19</v>
      </c>
      <c r="D40" s="18">
        <v>502.9</v>
      </c>
      <c r="E40" s="19">
        <v>10</v>
      </c>
      <c r="F40" s="22">
        <f t="shared" si="0"/>
        <v>5029</v>
      </c>
      <c r="G40" s="19"/>
      <c r="H40" s="20">
        <f t="shared" si="1"/>
        <v>0</v>
      </c>
      <c r="I40" s="19"/>
      <c r="J40" s="20">
        <f t="shared" ref="J40" si="31">I40*D40</f>
        <v>0</v>
      </c>
      <c r="K40" s="19">
        <f t="shared" si="28"/>
        <v>10</v>
      </c>
      <c r="L40" s="20">
        <f t="shared" si="29"/>
        <v>5029</v>
      </c>
    </row>
    <row r="41" spans="1:12" s="4" customFormat="1" x14ac:dyDescent="0.25">
      <c r="A41" s="15">
        <v>37</v>
      </c>
      <c r="B41" s="16" t="s">
        <v>50</v>
      </c>
      <c r="C41" s="17" t="s">
        <v>33</v>
      </c>
      <c r="D41" s="18">
        <v>90.95</v>
      </c>
      <c r="E41" s="19">
        <v>19</v>
      </c>
      <c r="F41" s="22">
        <f t="shared" si="0"/>
        <v>1728.05</v>
      </c>
      <c r="G41" s="19"/>
      <c r="H41" s="20">
        <f t="shared" si="1"/>
        <v>0</v>
      </c>
      <c r="I41" s="19"/>
      <c r="J41" s="20">
        <f t="shared" ref="J41" si="32">I41*D41</f>
        <v>0</v>
      </c>
      <c r="K41" s="19">
        <f t="shared" si="28"/>
        <v>19</v>
      </c>
      <c r="L41" s="20">
        <f t="shared" si="29"/>
        <v>1728.05</v>
      </c>
    </row>
    <row r="42" spans="1:12" s="4" customFormat="1" x14ac:dyDescent="0.25">
      <c r="A42" s="15">
        <v>38</v>
      </c>
      <c r="B42" s="16" t="s">
        <v>64</v>
      </c>
      <c r="C42" s="17" t="s">
        <v>22</v>
      </c>
      <c r="D42" s="18">
        <v>101.65</v>
      </c>
      <c r="E42" s="19">
        <v>37</v>
      </c>
      <c r="F42" s="22">
        <f t="shared" si="0"/>
        <v>3761.05</v>
      </c>
      <c r="G42" s="19"/>
      <c r="H42" s="20">
        <f t="shared" si="1"/>
        <v>0</v>
      </c>
      <c r="I42" s="19">
        <f>3+3</f>
        <v>6</v>
      </c>
      <c r="J42" s="20">
        <f t="shared" ref="J42" si="33">I42*D42</f>
        <v>609.90000000000009</v>
      </c>
      <c r="K42" s="19">
        <f t="shared" si="28"/>
        <v>31</v>
      </c>
      <c r="L42" s="20">
        <f t="shared" si="29"/>
        <v>3151.15</v>
      </c>
    </row>
    <row r="43" spans="1:12" s="4" customFormat="1" x14ac:dyDescent="0.25">
      <c r="A43" s="15">
        <v>39</v>
      </c>
      <c r="B43" s="16" t="s">
        <v>28</v>
      </c>
      <c r="C43" s="17" t="s">
        <v>22</v>
      </c>
      <c r="D43" s="18">
        <v>181.9</v>
      </c>
      <c r="E43" s="19">
        <v>42</v>
      </c>
      <c r="F43" s="22">
        <f t="shared" si="0"/>
        <v>7639.8</v>
      </c>
      <c r="G43" s="19"/>
      <c r="H43" s="20">
        <f t="shared" si="1"/>
        <v>0</v>
      </c>
      <c r="I43" s="19">
        <f>5+4+2+5+5+10</f>
        <v>31</v>
      </c>
      <c r="J43" s="20">
        <f t="shared" ref="J43:J47" si="34">I43*D43</f>
        <v>5638.9000000000005</v>
      </c>
      <c r="K43" s="19">
        <f t="shared" si="28"/>
        <v>11</v>
      </c>
      <c r="L43" s="20">
        <f t="shared" si="29"/>
        <v>2000.8999999999996</v>
      </c>
    </row>
    <row r="44" spans="1:12" s="4" customFormat="1" x14ac:dyDescent="0.25">
      <c r="A44" s="15">
        <v>40</v>
      </c>
      <c r="B44" s="16" t="s">
        <v>67</v>
      </c>
      <c r="C44" s="17" t="s">
        <v>33</v>
      </c>
      <c r="D44" s="18">
        <v>331.7</v>
      </c>
      <c r="E44" s="19">
        <v>13</v>
      </c>
      <c r="F44" s="22">
        <f t="shared" si="0"/>
        <v>4312.0999999999995</v>
      </c>
      <c r="G44" s="19"/>
      <c r="H44" s="20">
        <f t="shared" si="1"/>
        <v>0</v>
      </c>
      <c r="I44" s="19"/>
      <c r="J44" s="20">
        <f t="shared" si="34"/>
        <v>0</v>
      </c>
      <c r="K44" s="19">
        <f t="shared" si="28"/>
        <v>13</v>
      </c>
      <c r="L44" s="20">
        <f t="shared" si="29"/>
        <v>4312.0999999999995</v>
      </c>
    </row>
    <row r="45" spans="1:12" s="4" customFormat="1" x14ac:dyDescent="0.25">
      <c r="A45" s="15">
        <v>41</v>
      </c>
      <c r="B45" s="16" t="s">
        <v>68</v>
      </c>
      <c r="C45" s="17" t="s">
        <v>33</v>
      </c>
      <c r="D45" s="18">
        <v>749</v>
      </c>
      <c r="E45" s="19">
        <v>0</v>
      </c>
      <c r="F45" s="22">
        <f t="shared" si="0"/>
        <v>0</v>
      </c>
      <c r="G45" s="19"/>
      <c r="H45" s="20">
        <f t="shared" si="1"/>
        <v>0</v>
      </c>
      <c r="I45" s="19"/>
      <c r="J45" s="20">
        <f t="shared" si="34"/>
        <v>0</v>
      </c>
      <c r="K45" s="19">
        <f t="shared" si="28"/>
        <v>0</v>
      </c>
      <c r="L45" s="20">
        <f t="shared" si="29"/>
        <v>0</v>
      </c>
    </row>
    <row r="46" spans="1:12" s="4" customFormat="1" ht="60" x14ac:dyDescent="0.25">
      <c r="A46" s="32">
        <v>42</v>
      </c>
      <c r="B46" s="16" t="s">
        <v>69</v>
      </c>
      <c r="C46" s="23" t="s">
        <v>24</v>
      </c>
      <c r="D46" s="33">
        <v>22.47</v>
      </c>
      <c r="E46" s="34">
        <v>0</v>
      </c>
      <c r="F46" s="26">
        <f t="shared" si="0"/>
        <v>0</v>
      </c>
      <c r="G46" s="25"/>
      <c r="H46" s="27">
        <f t="shared" si="1"/>
        <v>0</v>
      </c>
      <c r="I46" s="25"/>
      <c r="J46" s="27">
        <f t="shared" si="34"/>
        <v>0</v>
      </c>
      <c r="K46" s="25">
        <f t="shared" si="28"/>
        <v>0</v>
      </c>
      <c r="L46" s="27">
        <f t="shared" si="29"/>
        <v>0</v>
      </c>
    </row>
    <row r="47" spans="1:12" s="4" customFormat="1" x14ac:dyDescent="0.25">
      <c r="A47" s="15">
        <v>43</v>
      </c>
      <c r="B47" s="16" t="s">
        <v>73</v>
      </c>
      <c r="C47" s="23" t="s">
        <v>22</v>
      </c>
      <c r="D47" s="33">
        <v>1208.03</v>
      </c>
      <c r="E47" s="35">
        <v>9</v>
      </c>
      <c r="F47" s="26">
        <f t="shared" si="0"/>
        <v>10872.27</v>
      </c>
      <c r="G47" s="25"/>
      <c r="H47" s="27">
        <f t="shared" si="1"/>
        <v>0</v>
      </c>
      <c r="I47" s="25">
        <f>1+5</f>
        <v>6</v>
      </c>
      <c r="J47" s="27">
        <f t="shared" si="34"/>
        <v>7248.18</v>
      </c>
      <c r="K47" s="25">
        <f t="shared" si="28"/>
        <v>3</v>
      </c>
      <c r="L47" s="27">
        <f t="shared" si="29"/>
        <v>3624.09</v>
      </c>
    </row>
    <row r="48" spans="1:12" s="4" customFormat="1" x14ac:dyDescent="0.25">
      <c r="A48" s="15">
        <v>44</v>
      </c>
      <c r="B48" s="16" t="s">
        <v>54</v>
      </c>
      <c r="C48" s="17" t="s">
        <v>22</v>
      </c>
      <c r="D48" s="18">
        <v>100.49</v>
      </c>
      <c r="E48" s="19">
        <v>33</v>
      </c>
      <c r="F48" s="22">
        <f t="shared" si="0"/>
        <v>3316.1699999999996</v>
      </c>
      <c r="G48" s="19"/>
      <c r="H48" s="20">
        <f t="shared" si="1"/>
        <v>0</v>
      </c>
      <c r="I48" s="19"/>
      <c r="J48" s="20">
        <f t="shared" ref="J48" si="35">I48*D48</f>
        <v>0</v>
      </c>
      <c r="K48" s="19">
        <f t="shared" si="28"/>
        <v>33</v>
      </c>
      <c r="L48" s="20">
        <f t="shared" si="29"/>
        <v>3316.1699999999996</v>
      </c>
    </row>
    <row r="49" spans="1:12" s="4" customFormat="1" ht="16.5" customHeight="1" x14ac:dyDescent="0.25">
      <c r="A49" s="15">
        <v>45</v>
      </c>
      <c r="B49" s="16" t="s">
        <v>45</v>
      </c>
      <c r="C49" s="17" t="s">
        <v>33</v>
      </c>
      <c r="D49" s="18">
        <v>293.18</v>
      </c>
      <c r="E49" s="19">
        <v>234</v>
      </c>
      <c r="F49" s="22">
        <f t="shared" si="0"/>
        <v>68604.12</v>
      </c>
      <c r="G49" s="19"/>
      <c r="H49" s="20">
        <f t="shared" si="1"/>
        <v>0</v>
      </c>
      <c r="I49" s="19"/>
      <c r="J49" s="20">
        <f t="shared" ref="J49" si="36">I49*D49</f>
        <v>0</v>
      </c>
      <c r="K49" s="19">
        <f t="shared" si="28"/>
        <v>234</v>
      </c>
      <c r="L49" s="20">
        <f t="shared" si="29"/>
        <v>68604.12</v>
      </c>
    </row>
    <row r="50" spans="1:12" s="4" customFormat="1" x14ac:dyDescent="0.25">
      <c r="A50" s="15">
        <v>46</v>
      </c>
      <c r="B50" s="16" t="s">
        <v>30</v>
      </c>
      <c r="C50" s="17" t="s">
        <v>22</v>
      </c>
      <c r="D50" s="18">
        <v>181.9</v>
      </c>
      <c r="E50" s="19">
        <v>125</v>
      </c>
      <c r="F50" s="22">
        <f>E50*D50</f>
        <v>22737.5</v>
      </c>
      <c r="G50" s="19">
        <f>90</f>
        <v>90</v>
      </c>
      <c r="H50" s="20">
        <f t="shared" ref="H50:H55" si="37">G50*D50</f>
        <v>16371</v>
      </c>
      <c r="I50" s="19">
        <f>5+20+20+5+10</f>
        <v>60</v>
      </c>
      <c r="J50" s="20">
        <f t="shared" ref="J50" si="38">I50*D50</f>
        <v>10914</v>
      </c>
      <c r="K50" s="19">
        <f t="shared" si="28"/>
        <v>155</v>
      </c>
      <c r="L50" s="20">
        <f t="shared" si="29"/>
        <v>28194.5</v>
      </c>
    </row>
    <row r="51" spans="1:12" s="4" customFormat="1" x14ac:dyDescent="0.25">
      <c r="A51" s="15">
        <v>47</v>
      </c>
      <c r="B51" s="16" t="s">
        <v>55</v>
      </c>
      <c r="C51" s="17" t="s">
        <v>33</v>
      </c>
      <c r="D51" s="18">
        <v>53.5</v>
      </c>
      <c r="E51" s="19">
        <v>30</v>
      </c>
      <c r="F51" s="22">
        <f>E51*D51</f>
        <v>1605</v>
      </c>
      <c r="G51" s="19">
        <f>200</f>
        <v>200</v>
      </c>
      <c r="H51" s="20">
        <f t="shared" si="37"/>
        <v>10700</v>
      </c>
      <c r="I51" s="19">
        <f>10+40+80+40</f>
        <v>170</v>
      </c>
      <c r="J51" s="20">
        <f t="shared" ref="J51" si="39">I51*D51</f>
        <v>9095</v>
      </c>
      <c r="K51" s="19">
        <f t="shared" si="28"/>
        <v>60</v>
      </c>
      <c r="L51" s="20">
        <f t="shared" si="29"/>
        <v>3210</v>
      </c>
    </row>
    <row r="52" spans="1:12" s="4" customFormat="1" x14ac:dyDescent="0.25">
      <c r="A52" s="15">
        <v>48</v>
      </c>
      <c r="B52" s="16" t="s">
        <v>77</v>
      </c>
      <c r="C52" s="17" t="s">
        <v>22</v>
      </c>
      <c r="D52" s="18">
        <v>706.2</v>
      </c>
      <c r="E52" s="19">
        <v>20</v>
      </c>
      <c r="F52" s="22">
        <f>E52*D52</f>
        <v>14124</v>
      </c>
      <c r="G52" s="19"/>
      <c r="H52" s="20">
        <f t="shared" si="37"/>
        <v>0</v>
      </c>
      <c r="I52" s="19"/>
      <c r="J52" s="20">
        <f t="shared" ref="J52" si="40">I52*D52</f>
        <v>0</v>
      </c>
      <c r="K52" s="19">
        <f t="shared" si="28"/>
        <v>20</v>
      </c>
      <c r="L52" s="20">
        <f t="shared" si="29"/>
        <v>14124</v>
      </c>
    </row>
    <row r="53" spans="1:12" s="4" customFormat="1" x14ac:dyDescent="0.25">
      <c r="A53" s="15">
        <v>49</v>
      </c>
      <c r="B53" s="16" t="s">
        <v>51</v>
      </c>
      <c r="C53" s="17" t="s">
        <v>24</v>
      </c>
      <c r="D53" s="18">
        <v>3.21</v>
      </c>
      <c r="E53" s="19">
        <v>1100</v>
      </c>
      <c r="F53" s="22">
        <f t="shared" si="0"/>
        <v>3531</v>
      </c>
      <c r="G53" s="19"/>
      <c r="H53" s="20">
        <f t="shared" si="37"/>
        <v>0</v>
      </c>
      <c r="I53" s="19">
        <f>100+100+100+100</f>
        <v>400</v>
      </c>
      <c r="J53" s="20">
        <f t="shared" ref="J53" si="41">I53*D53</f>
        <v>1284</v>
      </c>
      <c r="K53" s="19">
        <f t="shared" si="28"/>
        <v>700</v>
      </c>
      <c r="L53" s="20">
        <f t="shared" si="29"/>
        <v>2247</v>
      </c>
    </row>
    <row r="54" spans="1:12" s="4" customFormat="1" x14ac:dyDescent="0.25">
      <c r="A54" s="15">
        <v>50</v>
      </c>
      <c r="B54" s="16" t="s">
        <v>70</v>
      </c>
      <c r="C54" s="17" t="s">
        <v>24</v>
      </c>
      <c r="D54" s="18">
        <v>2.14</v>
      </c>
      <c r="E54" s="19">
        <v>1000</v>
      </c>
      <c r="F54" s="22">
        <f t="shared" si="0"/>
        <v>2140</v>
      </c>
      <c r="G54" s="19">
        <v>1600</v>
      </c>
      <c r="H54" s="20">
        <f t="shared" si="37"/>
        <v>3424</v>
      </c>
      <c r="I54" s="19">
        <f>300</f>
        <v>300</v>
      </c>
      <c r="J54" s="20">
        <f t="shared" ref="J54" si="42">I54*D54</f>
        <v>642</v>
      </c>
      <c r="K54" s="19">
        <f t="shared" si="28"/>
        <v>2300</v>
      </c>
      <c r="L54" s="20">
        <f t="shared" si="29"/>
        <v>4922</v>
      </c>
    </row>
    <row r="55" spans="1:12" s="4" customFormat="1" x14ac:dyDescent="0.25">
      <c r="A55" s="15">
        <v>51</v>
      </c>
      <c r="B55" s="16" t="s">
        <v>43</v>
      </c>
      <c r="C55" s="17" t="s">
        <v>24</v>
      </c>
      <c r="D55" s="18">
        <v>2.14</v>
      </c>
      <c r="E55" s="19">
        <v>2800</v>
      </c>
      <c r="F55" s="22">
        <f t="shared" si="0"/>
        <v>5992</v>
      </c>
      <c r="G55" s="19">
        <f>3600+3600</f>
        <v>7200</v>
      </c>
      <c r="H55" s="20">
        <f t="shared" si="37"/>
        <v>15408</v>
      </c>
      <c r="I55" s="19">
        <f>200+100+300+1200+200</f>
        <v>2000</v>
      </c>
      <c r="J55" s="20">
        <f t="shared" ref="J55" si="43">I55*D55</f>
        <v>4280</v>
      </c>
      <c r="K55" s="19">
        <f t="shared" si="28"/>
        <v>8000</v>
      </c>
      <c r="L55" s="20">
        <f t="shared" si="29"/>
        <v>17120</v>
      </c>
    </row>
    <row r="56" spans="1:12" s="4" customFormat="1" x14ac:dyDescent="0.25">
      <c r="A56" s="15">
        <v>52</v>
      </c>
      <c r="B56" s="16" t="s">
        <v>25</v>
      </c>
      <c r="C56" s="17" t="s">
        <v>24</v>
      </c>
      <c r="D56" s="18">
        <v>3.21</v>
      </c>
      <c r="E56" s="19">
        <v>7800</v>
      </c>
      <c r="F56" s="22">
        <f t="shared" si="0"/>
        <v>25038</v>
      </c>
      <c r="G56" s="19">
        <f>1000+3000</f>
        <v>4000</v>
      </c>
      <c r="H56" s="20">
        <f t="shared" si="1"/>
        <v>12840</v>
      </c>
      <c r="I56" s="19">
        <f>50+300+1000+200</f>
        <v>1550</v>
      </c>
      <c r="J56" s="20">
        <f t="shared" ref="J56" si="44">I56*D56</f>
        <v>4975.5</v>
      </c>
      <c r="K56" s="19">
        <f t="shared" si="28"/>
        <v>10250</v>
      </c>
      <c r="L56" s="20">
        <f t="shared" si="29"/>
        <v>32902.5</v>
      </c>
    </row>
    <row r="57" spans="1:12" s="4" customFormat="1" x14ac:dyDescent="0.25">
      <c r="A57" s="15">
        <v>53</v>
      </c>
      <c r="B57" s="16" t="s">
        <v>36</v>
      </c>
      <c r="C57" s="17" t="s">
        <v>24</v>
      </c>
      <c r="D57" s="18">
        <v>4.28</v>
      </c>
      <c r="E57" s="19">
        <v>2450</v>
      </c>
      <c r="F57" s="22">
        <f t="shared" si="0"/>
        <v>10486</v>
      </c>
      <c r="G57" s="19">
        <f>3500</f>
        <v>3500</v>
      </c>
      <c r="H57" s="20">
        <f t="shared" si="1"/>
        <v>14980</v>
      </c>
      <c r="I57" s="19">
        <f>50+800+800+200</f>
        <v>1850</v>
      </c>
      <c r="J57" s="20">
        <f t="shared" ref="J57" si="45">I57*D57</f>
        <v>7918.0000000000009</v>
      </c>
      <c r="K57" s="19">
        <f t="shared" si="28"/>
        <v>4100</v>
      </c>
      <c r="L57" s="20">
        <f t="shared" si="29"/>
        <v>17548</v>
      </c>
    </row>
    <row r="58" spans="1:12" s="4" customFormat="1" x14ac:dyDescent="0.25">
      <c r="A58" s="15">
        <v>54</v>
      </c>
      <c r="B58" s="16" t="s">
        <v>37</v>
      </c>
      <c r="C58" s="17" t="s">
        <v>24</v>
      </c>
      <c r="D58" s="18">
        <v>18.190000000000001</v>
      </c>
      <c r="E58" s="19">
        <v>112</v>
      </c>
      <c r="F58" s="22">
        <f t="shared" si="0"/>
        <v>2037.2800000000002</v>
      </c>
      <c r="G58" s="19">
        <f>150+250</f>
        <v>400</v>
      </c>
      <c r="H58" s="20">
        <f t="shared" si="1"/>
        <v>7276.0000000000009</v>
      </c>
      <c r="I58" s="19">
        <f>15+20+5+10+50+10+1+50+50+10</f>
        <v>221</v>
      </c>
      <c r="J58" s="20">
        <f t="shared" ref="J58" si="46">I58*D58</f>
        <v>4019.9900000000002</v>
      </c>
      <c r="K58" s="19">
        <f t="shared" si="28"/>
        <v>291</v>
      </c>
      <c r="L58" s="20">
        <f t="shared" si="29"/>
        <v>5293.2900000000009</v>
      </c>
    </row>
    <row r="59" spans="1:12" s="4" customFormat="1" ht="30" x14ac:dyDescent="0.25">
      <c r="A59" s="15">
        <v>55</v>
      </c>
      <c r="B59" s="16" t="s">
        <v>38</v>
      </c>
      <c r="C59" s="23" t="s">
        <v>24</v>
      </c>
      <c r="D59" s="24">
        <v>112.35</v>
      </c>
      <c r="E59" s="25">
        <v>318</v>
      </c>
      <c r="F59" s="26">
        <f t="shared" si="0"/>
        <v>35727.299999999996</v>
      </c>
      <c r="G59" s="25">
        <f>300+150</f>
        <v>450</v>
      </c>
      <c r="H59" s="27">
        <f t="shared" si="1"/>
        <v>50557.5</v>
      </c>
      <c r="I59" s="25">
        <f>2+90+30+30</f>
        <v>152</v>
      </c>
      <c r="J59" s="27">
        <f t="shared" ref="J59:J60" si="47">I59*D59</f>
        <v>17077.2</v>
      </c>
      <c r="K59" s="25">
        <f t="shared" si="28"/>
        <v>616</v>
      </c>
      <c r="L59" s="27">
        <f t="shared" si="29"/>
        <v>69207.599999999991</v>
      </c>
    </row>
    <row r="60" spans="1:12" s="4" customFormat="1" ht="29.25" customHeight="1" x14ac:dyDescent="0.25">
      <c r="A60" s="15">
        <v>56</v>
      </c>
      <c r="B60" s="16" t="s">
        <v>34</v>
      </c>
      <c r="C60" s="23" t="s">
        <v>24</v>
      </c>
      <c r="D60" s="24">
        <v>16.05</v>
      </c>
      <c r="E60" s="25">
        <v>500</v>
      </c>
      <c r="F60" s="26">
        <f>E60*D60</f>
        <v>8025</v>
      </c>
      <c r="G60" s="25"/>
      <c r="H60" s="27">
        <f t="shared" si="1"/>
        <v>0</v>
      </c>
      <c r="I60" s="25">
        <f>100</f>
        <v>100</v>
      </c>
      <c r="J60" s="27">
        <f t="shared" si="47"/>
        <v>1605</v>
      </c>
      <c r="K60" s="25">
        <f t="shared" si="28"/>
        <v>400</v>
      </c>
      <c r="L60" s="27">
        <f t="shared" si="29"/>
        <v>6420</v>
      </c>
    </row>
    <row r="61" spans="1:12" s="4" customFormat="1" ht="29.25" customHeight="1" x14ac:dyDescent="0.25">
      <c r="A61" s="15">
        <v>57</v>
      </c>
      <c r="B61" s="16" t="s">
        <v>80</v>
      </c>
      <c r="C61" s="23" t="s">
        <v>24</v>
      </c>
      <c r="D61" s="24">
        <v>16.05</v>
      </c>
      <c r="E61" s="25">
        <v>800</v>
      </c>
      <c r="F61" s="26">
        <f>E61*D61</f>
        <v>12840</v>
      </c>
      <c r="G61" s="25">
        <v>2000</v>
      </c>
      <c r="H61" s="27">
        <f t="shared" si="1"/>
        <v>32100</v>
      </c>
      <c r="I61" s="25">
        <f>100+100+100+100</f>
        <v>400</v>
      </c>
      <c r="J61" s="27">
        <f t="shared" ref="J61" si="48">I61*D61</f>
        <v>6420</v>
      </c>
      <c r="K61" s="25">
        <f t="shared" si="28"/>
        <v>2400</v>
      </c>
      <c r="L61" s="27">
        <f t="shared" si="29"/>
        <v>38520</v>
      </c>
    </row>
    <row r="62" spans="1:12" s="4" customFormat="1" ht="29.25" customHeight="1" x14ac:dyDescent="0.25">
      <c r="A62" s="15">
        <v>58</v>
      </c>
      <c r="B62" s="16" t="s">
        <v>35</v>
      </c>
      <c r="C62" s="23" t="s">
        <v>24</v>
      </c>
      <c r="D62" s="24">
        <v>16.05</v>
      </c>
      <c r="E62" s="25">
        <v>900</v>
      </c>
      <c r="F62" s="26">
        <f>E62*D62</f>
        <v>14445</v>
      </c>
      <c r="G62" s="25">
        <v>1000</v>
      </c>
      <c r="H62" s="27">
        <f t="shared" si="1"/>
        <v>16050</v>
      </c>
      <c r="I62" s="25">
        <f>200+100+100</f>
        <v>400</v>
      </c>
      <c r="J62" s="27">
        <f t="shared" ref="J62" si="49">I62*D62</f>
        <v>6420</v>
      </c>
      <c r="K62" s="25">
        <f t="shared" si="28"/>
        <v>1500</v>
      </c>
      <c r="L62" s="27">
        <f t="shared" si="29"/>
        <v>24075</v>
      </c>
    </row>
    <row r="63" spans="1:12" s="4" customFormat="1" ht="28.5" customHeight="1" x14ac:dyDescent="0.25">
      <c r="A63" s="15">
        <v>59</v>
      </c>
      <c r="B63" s="16" t="s">
        <v>46</v>
      </c>
      <c r="C63" s="23" t="s">
        <v>24</v>
      </c>
      <c r="D63" s="24">
        <v>16.05</v>
      </c>
      <c r="E63" s="25">
        <v>800</v>
      </c>
      <c r="F63" s="26">
        <f t="shared" si="0"/>
        <v>12840</v>
      </c>
      <c r="G63" s="25"/>
      <c r="H63" s="27">
        <f t="shared" si="1"/>
        <v>0</v>
      </c>
      <c r="I63" s="25">
        <f>100+100</f>
        <v>200</v>
      </c>
      <c r="J63" s="27">
        <f t="shared" ref="J63" si="50">I63*D63</f>
        <v>3210</v>
      </c>
      <c r="K63" s="25">
        <f t="shared" si="28"/>
        <v>600</v>
      </c>
      <c r="L63" s="27">
        <f t="shared" si="29"/>
        <v>9630</v>
      </c>
    </row>
    <row r="64" spans="1:12" s="4" customFormat="1" ht="27.75" customHeight="1" x14ac:dyDescent="0.25">
      <c r="A64" s="15">
        <v>60</v>
      </c>
      <c r="B64" s="16" t="s">
        <v>65</v>
      </c>
      <c r="C64" s="23" t="s">
        <v>24</v>
      </c>
      <c r="D64" s="24">
        <v>16.05</v>
      </c>
      <c r="E64" s="25">
        <v>700</v>
      </c>
      <c r="F64" s="26">
        <f t="shared" si="0"/>
        <v>11235</v>
      </c>
      <c r="G64" s="25"/>
      <c r="H64" s="27">
        <f t="shared" si="1"/>
        <v>0</v>
      </c>
      <c r="I64" s="25">
        <f>100</f>
        <v>100</v>
      </c>
      <c r="J64" s="27">
        <f t="shared" ref="J64:J66" si="51">I64*D64</f>
        <v>1605</v>
      </c>
      <c r="K64" s="25">
        <f t="shared" si="28"/>
        <v>600</v>
      </c>
      <c r="L64" s="27">
        <f t="shared" si="29"/>
        <v>9630</v>
      </c>
    </row>
    <row r="65" spans="1:13" s="4" customFormat="1" ht="45.75" customHeight="1" x14ac:dyDescent="0.25">
      <c r="A65" s="32">
        <v>61</v>
      </c>
      <c r="B65" s="16" t="s">
        <v>84</v>
      </c>
      <c r="C65" s="23" t="s">
        <v>24</v>
      </c>
      <c r="D65" s="24">
        <v>1.07</v>
      </c>
      <c r="E65" s="25">
        <v>0</v>
      </c>
      <c r="F65" s="26">
        <f t="shared" si="0"/>
        <v>0</v>
      </c>
      <c r="G65" s="25"/>
      <c r="H65" s="27">
        <f t="shared" si="1"/>
        <v>0</v>
      </c>
      <c r="I65" s="25"/>
      <c r="J65" s="27">
        <f t="shared" si="51"/>
        <v>0</v>
      </c>
      <c r="K65" s="25">
        <f t="shared" si="28"/>
        <v>0</v>
      </c>
      <c r="L65" s="27">
        <f t="shared" si="29"/>
        <v>0</v>
      </c>
    </row>
    <row r="66" spans="1:13" s="4" customFormat="1" ht="45.75" customHeight="1" x14ac:dyDescent="0.25">
      <c r="A66" s="32">
        <v>62</v>
      </c>
      <c r="B66" s="16" t="s">
        <v>85</v>
      </c>
      <c r="C66" s="23" t="s">
        <v>24</v>
      </c>
      <c r="D66" s="24">
        <v>1.07</v>
      </c>
      <c r="E66" s="25">
        <v>0</v>
      </c>
      <c r="F66" s="26">
        <f t="shared" si="0"/>
        <v>0</v>
      </c>
      <c r="G66" s="25"/>
      <c r="H66" s="27">
        <f t="shared" si="1"/>
        <v>0</v>
      </c>
      <c r="I66" s="25"/>
      <c r="J66" s="27">
        <f t="shared" si="51"/>
        <v>0</v>
      </c>
      <c r="K66" s="25">
        <f t="shared" si="28"/>
        <v>0</v>
      </c>
      <c r="L66" s="27">
        <f t="shared" si="29"/>
        <v>0</v>
      </c>
    </row>
    <row r="67" spans="1:13" s="4" customFormat="1" x14ac:dyDescent="0.25">
      <c r="A67" s="15">
        <v>63</v>
      </c>
      <c r="B67" s="16" t="s">
        <v>66</v>
      </c>
      <c r="C67" s="17" t="s">
        <v>24</v>
      </c>
      <c r="D67" s="24">
        <v>10.51</v>
      </c>
      <c r="E67" s="25">
        <v>200</v>
      </c>
      <c r="F67" s="26">
        <f t="shared" si="0"/>
        <v>2102</v>
      </c>
      <c r="G67" s="25"/>
      <c r="H67" s="27">
        <f t="shared" si="1"/>
        <v>0</v>
      </c>
      <c r="I67" s="25"/>
      <c r="J67" s="27">
        <f t="shared" ref="J67:J68" si="52">I67*D67</f>
        <v>0</v>
      </c>
      <c r="K67" s="25">
        <f t="shared" si="28"/>
        <v>200</v>
      </c>
      <c r="L67" s="27">
        <f t="shared" si="29"/>
        <v>2102</v>
      </c>
    </row>
    <row r="68" spans="1:13" s="4" customFormat="1" x14ac:dyDescent="0.25">
      <c r="A68" s="15"/>
      <c r="B68" s="16" t="s">
        <v>66</v>
      </c>
      <c r="C68" s="17" t="s">
        <v>24</v>
      </c>
      <c r="D68" s="24">
        <v>8.56</v>
      </c>
      <c r="E68" s="25">
        <v>1000</v>
      </c>
      <c r="F68" s="26">
        <f t="shared" si="0"/>
        <v>8560</v>
      </c>
      <c r="G68" s="25"/>
      <c r="H68" s="27">
        <f t="shared" si="1"/>
        <v>0</v>
      </c>
      <c r="I68" s="25"/>
      <c r="J68" s="27">
        <f t="shared" si="52"/>
        <v>0</v>
      </c>
      <c r="K68" s="25">
        <f t="shared" si="28"/>
        <v>1000</v>
      </c>
      <c r="L68" s="27">
        <f t="shared" si="29"/>
        <v>8560</v>
      </c>
    </row>
    <row r="69" spans="1:13" s="4" customFormat="1" ht="17.25" customHeight="1" x14ac:dyDescent="0.25">
      <c r="A69" s="15">
        <v>65</v>
      </c>
      <c r="B69" s="16" t="s">
        <v>44</v>
      </c>
      <c r="C69" s="17" t="s">
        <v>24</v>
      </c>
      <c r="D69" s="24">
        <v>7.49</v>
      </c>
      <c r="E69" s="25">
        <v>1050</v>
      </c>
      <c r="F69" s="26">
        <f t="shared" si="0"/>
        <v>7864.5</v>
      </c>
      <c r="G69" s="25"/>
      <c r="H69" s="27">
        <f t="shared" si="1"/>
        <v>0</v>
      </c>
      <c r="I69" s="25">
        <f>30+340</f>
        <v>370</v>
      </c>
      <c r="J69" s="27">
        <f t="shared" ref="J69" si="53">I69*D69</f>
        <v>2771.3</v>
      </c>
      <c r="K69" s="25">
        <f t="shared" si="28"/>
        <v>680</v>
      </c>
      <c r="L69" s="27">
        <f t="shared" si="29"/>
        <v>5093.2</v>
      </c>
    </row>
    <row r="70" spans="1:13" s="4" customFormat="1" ht="18.75" customHeight="1" x14ac:dyDescent="0.25">
      <c r="A70" s="15">
        <v>66</v>
      </c>
      <c r="B70" s="16" t="s">
        <v>39</v>
      </c>
      <c r="C70" s="17" t="s">
        <v>24</v>
      </c>
      <c r="D70" s="24">
        <v>11.77</v>
      </c>
      <c r="E70" s="25">
        <v>590</v>
      </c>
      <c r="F70" s="26">
        <f t="shared" si="0"/>
        <v>6944.3</v>
      </c>
      <c r="G70" s="25"/>
      <c r="H70" s="27">
        <f t="shared" si="1"/>
        <v>0</v>
      </c>
      <c r="I70" s="25">
        <f>20</f>
        <v>20</v>
      </c>
      <c r="J70" s="27">
        <f t="shared" ref="J70" si="54">I70*D70</f>
        <v>235.39999999999998</v>
      </c>
      <c r="K70" s="25">
        <f t="shared" si="28"/>
        <v>570</v>
      </c>
      <c r="L70" s="27">
        <f t="shared" si="29"/>
        <v>6708.9000000000005</v>
      </c>
      <c r="M70" s="36"/>
    </row>
    <row r="71" spans="1:13" s="4" customFormat="1" ht="18" customHeight="1" x14ac:dyDescent="0.25">
      <c r="A71" s="15">
        <v>67</v>
      </c>
      <c r="B71" s="16" t="s">
        <v>40</v>
      </c>
      <c r="C71" s="17" t="s">
        <v>24</v>
      </c>
      <c r="D71" s="24">
        <v>13.91</v>
      </c>
      <c r="E71" s="25">
        <v>160</v>
      </c>
      <c r="F71" s="26">
        <f t="shared" si="0"/>
        <v>2225.6</v>
      </c>
      <c r="G71" s="25">
        <v>600</v>
      </c>
      <c r="H71" s="27">
        <f t="shared" si="1"/>
        <v>8346</v>
      </c>
      <c r="I71" s="25"/>
      <c r="J71" s="27">
        <f t="shared" ref="J71" si="55">I71*D71</f>
        <v>0</v>
      </c>
      <c r="K71" s="25">
        <f t="shared" si="28"/>
        <v>760</v>
      </c>
      <c r="L71" s="27">
        <f t="shared" si="29"/>
        <v>10571.6</v>
      </c>
    </row>
    <row r="72" spans="1:13" x14ac:dyDescent="0.25">
      <c r="A72" s="17"/>
      <c r="B72" s="28" t="s">
        <v>14</v>
      </c>
      <c r="C72" s="29"/>
      <c r="D72" s="18"/>
      <c r="E72" s="19"/>
      <c r="F72" s="30">
        <f>SUM(F4:F71)</f>
        <v>1078810.0700000005</v>
      </c>
      <c r="G72" s="19"/>
      <c r="H72" s="31">
        <f>SUM(H4:H71)</f>
        <v>447195.8</v>
      </c>
      <c r="I72" s="19"/>
      <c r="J72" s="31">
        <f>SUM(J4:J71)</f>
        <v>485169.03000000009</v>
      </c>
      <c r="K72" s="19"/>
      <c r="L72" s="31">
        <f>SUM(L4:L71)</f>
        <v>1040836.8400000001</v>
      </c>
    </row>
    <row r="73" spans="1:13" x14ac:dyDescent="0.25">
      <c r="E73" s="3"/>
      <c r="L73" s="7"/>
    </row>
    <row r="75" spans="1:13" x14ac:dyDescent="0.25">
      <c r="A75" s="2"/>
      <c r="B75" s="9"/>
      <c r="C75" s="2"/>
      <c r="D75" s="6"/>
      <c r="E75" s="3"/>
      <c r="F75" s="6"/>
      <c r="G75" s="3"/>
      <c r="H75" s="6"/>
      <c r="I75" s="3"/>
      <c r="J75" s="6"/>
      <c r="K75" s="3"/>
      <c r="L75" s="6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59" t="s">
        <v>0</v>
      </c>
      <c r="F1" s="59"/>
      <c r="G1" s="58" t="s">
        <v>1</v>
      </c>
      <c r="H1" s="58"/>
      <c r="I1" s="58"/>
      <c r="J1" s="58"/>
      <c r="K1" s="58" t="s">
        <v>0</v>
      </c>
      <c r="L1" s="58"/>
    </row>
    <row r="2" spans="1:12" x14ac:dyDescent="0.25">
      <c r="A2" s="1"/>
      <c r="B2" s="1"/>
      <c r="C2" s="1"/>
      <c r="D2" s="1"/>
      <c r="E2" s="59"/>
      <c r="F2" s="59"/>
      <c r="G2" s="58" t="s">
        <v>2</v>
      </c>
      <c r="H2" s="58"/>
      <c r="I2" s="58" t="s">
        <v>3</v>
      </c>
      <c r="J2" s="58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2026-08-31T10:10:17Z</cp:lastPrinted>
  <dcterms:created xsi:type="dcterms:W3CDTF">2021-03-19T09:36:32Z</dcterms:created>
  <dcterms:modified xsi:type="dcterms:W3CDTF">2026-10-15T11:38:58Z</dcterms:modified>
</cp:coreProperties>
</file>