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42" i="1" l="1"/>
  <c r="L42" i="1"/>
  <c r="K42" i="1"/>
  <c r="L41" i="1"/>
  <c r="K41" i="1"/>
  <c r="H41" i="1"/>
  <c r="K37" i="1"/>
  <c r="H37" i="1"/>
  <c r="J37" i="1"/>
  <c r="L37" i="1" s="1"/>
  <c r="K92" i="1"/>
  <c r="J92" i="1"/>
  <c r="L92" i="1" s="1"/>
  <c r="H92" i="1"/>
  <c r="I7" i="1" l="1"/>
  <c r="I86" i="1" l="1"/>
  <c r="I87" i="1"/>
  <c r="I53" i="1" l="1"/>
  <c r="I61" i="1" l="1"/>
  <c r="I51" i="1"/>
  <c r="I38" i="1" l="1"/>
  <c r="I116" i="1"/>
  <c r="I13" i="1" l="1"/>
  <c r="I55" i="1" l="1"/>
  <c r="I8" i="1" l="1"/>
  <c r="I9" i="1"/>
  <c r="I56" i="1"/>
  <c r="I79" i="1"/>
  <c r="I131" i="1" l="1"/>
  <c r="L73" i="1" l="1"/>
  <c r="K73" i="1"/>
  <c r="H73" i="1"/>
  <c r="J73" i="1"/>
  <c r="I115" i="1" l="1"/>
  <c r="I6" i="1" l="1"/>
  <c r="I19" i="1" l="1"/>
  <c r="I60" i="1"/>
  <c r="I31" i="1" l="1"/>
  <c r="I126" i="1" l="1"/>
  <c r="I125" i="1"/>
  <c r="I118" i="1" l="1"/>
  <c r="I90" i="1"/>
  <c r="I84" i="1" l="1"/>
  <c r="I85" i="1"/>
  <c r="I88" i="1" l="1"/>
  <c r="I35" i="1" l="1"/>
  <c r="I108" i="1" l="1"/>
  <c r="I46" i="1" l="1"/>
  <c r="G115" i="1" l="1"/>
  <c r="I103" i="1" l="1"/>
  <c r="I117" i="1" l="1"/>
  <c r="J118" i="1"/>
  <c r="K49" i="1" l="1"/>
  <c r="H49" i="1"/>
  <c r="L49" i="1" s="1"/>
  <c r="K119" i="1"/>
  <c r="K118" i="1"/>
  <c r="H119" i="1"/>
  <c r="L119" i="1" s="1"/>
  <c r="H118" i="1"/>
  <c r="L118" i="1" s="1"/>
  <c r="K107" i="1"/>
  <c r="J107" i="1"/>
  <c r="H107" i="1"/>
  <c r="K111" i="1"/>
  <c r="J111" i="1"/>
  <c r="H111" i="1"/>
  <c r="K67" i="1"/>
  <c r="J67" i="1"/>
  <c r="H67" i="1"/>
  <c r="L107" i="1" l="1"/>
  <c r="L111" i="1"/>
  <c r="L67" i="1"/>
  <c r="I22" i="1" l="1"/>
  <c r="I83" i="1" l="1"/>
  <c r="I75" i="1"/>
  <c r="I59" i="1" l="1"/>
  <c r="I50" i="1" l="1"/>
  <c r="I39" i="1" l="1"/>
  <c r="I132" i="1"/>
  <c r="I48" i="1" l="1"/>
  <c r="I10" i="1" l="1"/>
  <c r="J54" i="1"/>
  <c r="J55" i="1"/>
  <c r="I16" i="1" l="1"/>
  <c r="I104" i="1"/>
  <c r="F55" i="1" l="1"/>
  <c r="H55" i="1"/>
  <c r="L55" i="1" s="1"/>
  <c r="K55" i="1"/>
  <c r="G131" i="1"/>
  <c r="G6" i="1" l="1"/>
  <c r="K126" i="1"/>
  <c r="J126" i="1"/>
  <c r="H126" i="1"/>
  <c r="F126" i="1"/>
  <c r="F124" i="1"/>
  <c r="F125" i="1"/>
  <c r="J125" i="1"/>
  <c r="K125" i="1"/>
  <c r="H125" i="1"/>
  <c r="K124" i="1"/>
  <c r="J124" i="1"/>
  <c r="H124" i="1"/>
  <c r="K127" i="1"/>
  <c r="F127" i="1"/>
  <c r="J127" i="1"/>
  <c r="H127" i="1"/>
  <c r="L125" i="1" l="1"/>
  <c r="L127" i="1"/>
  <c r="L126" i="1"/>
  <c r="L124" i="1"/>
  <c r="F13" i="1" l="1"/>
  <c r="F14" i="1"/>
  <c r="F123" i="1"/>
  <c r="F128" i="1"/>
  <c r="K13" i="1" l="1"/>
  <c r="H13" i="1"/>
  <c r="L13" i="1" s="1"/>
  <c r="F100" i="1" l="1"/>
  <c r="K100" i="1"/>
  <c r="H100" i="1"/>
  <c r="J100" i="1"/>
  <c r="L100" i="1" l="1"/>
  <c r="K44" i="1"/>
  <c r="F85" i="1" l="1"/>
  <c r="F84" i="1"/>
  <c r="F64" i="1"/>
  <c r="F63" i="1"/>
  <c r="F60" i="1"/>
  <c r="K60" i="1" l="1"/>
  <c r="H60" i="1"/>
  <c r="J60" i="1"/>
  <c r="L60" i="1" l="1"/>
  <c r="J85" i="1"/>
  <c r="J84" i="1" l="1"/>
  <c r="K84" i="1" l="1"/>
  <c r="H84" i="1"/>
  <c r="L84" i="1" s="1"/>
  <c r="K85" i="1"/>
  <c r="H85" i="1"/>
  <c r="L85" i="1" s="1"/>
  <c r="K64" i="1" l="1"/>
  <c r="H64" i="1"/>
  <c r="J64" i="1"/>
  <c r="K63" i="1"/>
  <c r="J63" i="1"/>
  <c r="H63" i="1"/>
  <c r="L63" i="1" l="1"/>
  <c r="L64" i="1"/>
  <c r="K11" i="1"/>
  <c r="J11" i="1" l="1"/>
  <c r="H11" i="1"/>
  <c r="L11" i="1" l="1"/>
  <c r="K33" i="1"/>
  <c r="H33" i="1"/>
  <c r="F33" i="1"/>
  <c r="J33" i="1"/>
  <c r="L33" i="1" l="1"/>
  <c r="J62" i="1"/>
  <c r="K62" i="1"/>
  <c r="F62" i="1"/>
  <c r="H62" i="1"/>
  <c r="L62" i="1" l="1"/>
  <c r="J114" i="1"/>
  <c r="K114" i="1"/>
  <c r="F114" i="1"/>
  <c r="H114" i="1"/>
  <c r="L114" i="1" l="1"/>
  <c r="K71" i="1"/>
  <c r="H71" i="1"/>
  <c r="F71" i="1"/>
  <c r="J71" i="1"/>
  <c r="L71" i="1" l="1"/>
  <c r="K128" i="1"/>
  <c r="H128" i="1"/>
  <c r="J128" i="1"/>
  <c r="L128" i="1" s="1"/>
  <c r="J32" i="1" l="1"/>
  <c r="K32" i="1"/>
  <c r="F32" i="1"/>
  <c r="H32" i="1"/>
  <c r="K28" i="1"/>
  <c r="F28" i="1"/>
  <c r="H28" i="1"/>
  <c r="J28" i="1"/>
  <c r="L32" i="1" l="1"/>
  <c r="L28" i="1"/>
  <c r="J135" i="1"/>
  <c r="J136" i="1" s="1"/>
  <c r="J121" i="1" l="1"/>
  <c r="K121" i="1"/>
  <c r="H121" i="1"/>
  <c r="F121" i="1"/>
  <c r="L121" i="1" s="1"/>
  <c r="H123" i="1" l="1"/>
  <c r="J123" i="1"/>
  <c r="K123" i="1"/>
  <c r="L123" i="1" l="1"/>
  <c r="K59" i="1"/>
  <c r="F59" i="1"/>
  <c r="H59" i="1"/>
  <c r="J59" i="1"/>
  <c r="L59" i="1" l="1"/>
  <c r="K135" i="1"/>
  <c r="H135" i="1"/>
  <c r="H136" i="1" s="1"/>
  <c r="F135" i="1"/>
  <c r="F136" i="1" s="1"/>
  <c r="L135" i="1" l="1"/>
  <c r="L136" i="1" s="1"/>
  <c r="K117" i="1" l="1"/>
  <c r="F117" i="1"/>
  <c r="J117" i="1"/>
  <c r="J116" i="1"/>
  <c r="K116" i="1"/>
  <c r="H116" i="1"/>
  <c r="H117" i="1"/>
  <c r="F116" i="1"/>
  <c r="L116" i="1" s="1"/>
  <c r="L117" i="1" l="1"/>
  <c r="K110" i="1"/>
  <c r="F110" i="1"/>
  <c r="H110" i="1"/>
  <c r="J110" i="1"/>
  <c r="L110" i="1" l="1"/>
  <c r="F122" i="1"/>
  <c r="J122" i="1"/>
  <c r="K120" i="1"/>
  <c r="K122" i="1"/>
  <c r="H120" i="1"/>
  <c r="H122" i="1"/>
  <c r="F120" i="1"/>
  <c r="J120" i="1"/>
  <c r="L120" i="1" l="1"/>
  <c r="L122" i="1"/>
  <c r="K115" i="1"/>
  <c r="F115" i="1"/>
  <c r="H115" i="1"/>
  <c r="J115" i="1"/>
  <c r="L115" i="1" l="1"/>
  <c r="J112" i="1"/>
  <c r="K112" i="1"/>
  <c r="F112" i="1"/>
  <c r="H112" i="1"/>
  <c r="L112" i="1" l="1"/>
  <c r="J9" i="1"/>
  <c r="K9" i="1"/>
  <c r="F9" i="1"/>
  <c r="H9" i="1"/>
  <c r="L9" i="1" l="1"/>
  <c r="K58" i="1"/>
  <c r="H58" i="1"/>
  <c r="F58" i="1"/>
  <c r="J58" i="1"/>
  <c r="J57" i="1"/>
  <c r="K57" i="1"/>
  <c r="F57" i="1"/>
  <c r="L57" i="1" s="1"/>
  <c r="H57" i="1"/>
  <c r="L58" i="1" l="1"/>
  <c r="K30" i="1"/>
  <c r="F30" i="1"/>
  <c r="H30" i="1"/>
  <c r="J30" i="1"/>
  <c r="J31" i="1"/>
  <c r="K31" i="1"/>
  <c r="F31" i="1"/>
  <c r="H31" i="1"/>
  <c r="L31" i="1" l="1"/>
  <c r="L30" i="1"/>
  <c r="K109" i="1"/>
  <c r="H109" i="1"/>
  <c r="F109" i="1"/>
  <c r="J109" i="1"/>
  <c r="K108" i="1"/>
  <c r="H108" i="1"/>
  <c r="F108" i="1"/>
  <c r="J108" i="1"/>
  <c r="J90" i="1"/>
  <c r="K90" i="1"/>
  <c r="F90" i="1"/>
  <c r="H90" i="1"/>
  <c r="L90" i="1" l="1"/>
  <c r="L108" i="1"/>
  <c r="L109" i="1"/>
  <c r="J39" i="1"/>
  <c r="K39" i="1"/>
  <c r="F39" i="1"/>
  <c r="H39" i="1"/>
  <c r="L39" i="1" l="1"/>
  <c r="H95" i="1"/>
  <c r="K95" i="1"/>
  <c r="F95" i="1"/>
  <c r="J95" i="1"/>
  <c r="H94" i="1"/>
  <c r="K94" i="1"/>
  <c r="F94" i="1"/>
  <c r="J94" i="1"/>
  <c r="K93" i="1"/>
  <c r="H93" i="1"/>
  <c r="F93" i="1"/>
  <c r="J93" i="1"/>
  <c r="L93" i="1" l="1"/>
  <c r="L94" i="1"/>
  <c r="L95" i="1"/>
  <c r="J6" i="1"/>
  <c r="K6" i="1"/>
  <c r="H6" i="1"/>
  <c r="F6" i="1"/>
  <c r="L6" i="1" l="1"/>
  <c r="K70" i="1"/>
  <c r="F70" i="1"/>
  <c r="H70" i="1"/>
  <c r="J70" i="1"/>
  <c r="L70" i="1" l="1"/>
  <c r="F24" i="1"/>
  <c r="K24" i="1" l="1"/>
  <c r="H24" i="1"/>
  <c r="J24" i="1"/>
  <c r="J26" i="1"/>
  <c r="K26" i="1"/>
  <c r="F26" i="1"/>
  <c r="H26" i="1"/>
  <c r="J22" i="1"/>
  <c r="K22" i="1"/>
  <c r="F22" i="1"/>
  <c r="H22" i="1"/>
  <c r="L24" i="1" l="1"/>
  <c r="L26" i="1"/>
  <c r="L22" i="1"/>
  <c r="J10" i="1"/>
  <c r="K10" i="1"/>
  <c r="F10" i="1"/>
  <c r="H10" i="1"/>
  <c r="K99" i="1"/>
  <c r="F99" i="1"/>
  <c r="H99" i="1"/>
  <c r="J99" i="1"/>
  <c r="L10" i="1" l="1"/>
  <c r="L99" i="1"/>
  <c r="K106" i="1"/>
  <c r="F106" i="1"/>
  <c r="H106" i="1"/>
  <c r="J106" i="1"/>
  <c r="L106" i="1" l="1"/>
  <c r="K51" i="1"/>
  <c r="F51" i="1"/>
  <c r="H51" i="1"/>
  <c r="J51" i="1"/>
  <c r="L51" i="1" l="1"/>
  <c r="K87" i="1"/>
  <c r="F87" i="1"/>
  <c r="H87" i="1"/>
  <c r="J87" i="1"/>
  <c r="K54" i="1"/>
  <c r="F54" i="1"/>
  <c r="H54" i="1"/>
  <c r="L54" i="1" l="1"/>
  <c r="L87" i="1"/>
  <c r="K91" i="1"/>
  <c r="F91" i="1"/>
  <c r="H91" i="1"/>
  <c r="J91" i="1"/>
  <c r="L91" i="1" l="1"/>
  <c r="J101" i="1"/>
  <c r="J102" i="1"/>
  <c r="J103" i="1"/>
  <c r="K101" i="1"/>
  <c r="K102" i="1"/>
  <c r="K103" i="1"/>
  <c r="H101" i="1"/>
  <c r="H102" i="1"/>
  <c r="H103" i="1"/>
  <c r="F101" i="1"/>
  <c r="F102" i="1"/>
  <c r="F103" i="1"/>
  <c r="L102" i="1" l="1"/>
  <c r="L103" i="1"/>
  <c r="L101" i="1"/>
  <c r="H113" i="1"/>
  <c r="K113" i="1"/>
  <c r="F113" i="1"/>
  <c r="J113" i="1"/>
  <c r="L113" i="1" l="1"/>
  <c r="J132" i="1"/>
  <c r="K132" i="1"/>
  <c r="H132" i="1"/>
  <c r="F132" i="1"/>
  <c r="L132" i="1" l="1"/>
  <c r="K47" i="1"/>
  <c r="F47" i="1"/>
  <c r="H47" i="1"/>
  <c r="J47" i="1"/>
  <c r="L47" i="1" l="1"/>
  <c r="K76" i="1"/>
  <c r="F76" i="1"/>
  <c r="H76" i="1"/>
  <c r="J76" i="1"/>
  <c r="J86" i="1"/>
  <c r="K86" i="1"/>
  <c r="F86" i="1"/>
  <c r="H86" i="1"/>
  <c r="J7" i="1"/>
  <c r="K7" i="1"/>
  <c r="H7" i="1"/>
  <c r="F7" i="1"/>
  <c r="J8" i="1"/>
  <c r="K8" i="1"/>
  <c r="F8" i="1"/>
  <c r="H8" i="1"/>
  <c r="L86" i="1" l="1"/>
  <c r="L8" i="1"/>
  <c r="L7" i="1"/>
  <c r="L76" i="1"/>
  <c r="K104" i="1"/>
  <c r="K105" i="1"/>
  <c r="F104" i="1"/>
  <c r="F105" i="1"/>
  <c r="H105" i="1"/>
  <c r="J105" i="1"/>
  <c r="H104" i="1"/>
  <c r="J104" i="1"/>
  <c r="L104" i="1" l="1"/>
  <c r="L105" i="1"/>
  <c r="K61" i="1"/>
  <c r="F61" i="1"/>
  <c r="H61" i="1"/>
  <c r="J61" i="1"/>
  <c r="K19" i="1"/>
  <c r="F19" i="1"/>
  <c r="F18" i="1"/>
  <c r="H19" i="1"/>
  <c r="J19" i="1"/>
  <c r="L19" i="1" l="1"/>
  <c r="L61" i="1"/>
  <c r="J78" i="1"/>
  <c r="K78" i="1"/>
  <c r="F78" i="1"/>
  <c r="H78" i="1"/>
  <c r="L78" i="1" l="1"/>
  <c r="K18" i="1"/>
  <c r="H18" i="1"/>
  <c r="J18" i="1"/>
  <c r="L18" i="1" s="1"/>
  <c r="K82" i="1" l="1"/>
  <c r="F82" i="1"/>
  <c r="H82" i="1"/>
  <c r="J82" i="1"/>
  <c r="K89" i="1"/>
  <c r="F89" i="1"/>
  <c r="H89" i="1"/>
  <c r="J89" i="1"/>
  <c r="L89" i="1" l="1"/>
  <c r="L82" i="1"/>
  <c r="K74" i="1"/>
  <c r="F74" i="1"/>
  <c r="H74" i="1"/>
  <c r="J74" i="1"/>
  <c r="L74" i="1" l="1"/>
  <c r="K25" i="1"/>
  <c r="H25" i="1"/>
  <c r="F25" i="1"/>
  <c r="J25" i="1"/>
  <c r="L25" i="1" l="1"/>
  <c r="K34" i="1"/>
  <c r="F48" i="1" l="1"/>
  <c r="J48" i="1"/>
  <c r="K48" i="1"/>
  <c r="H48" i="1" l="1"/>
  <c r="L48" i="1" s="1"/>
  <c r="K88" i="1" l="1"/>
  <c r="J34" i="1"/>
  <c r="H34" i="1"/>
  <c r="F34" i="1"/>
  <c r="H65" i="1"/>
  <c r="K65" i="1"/>
  <c r="F65" i="1"/>
  <c r="J65" i="1"/>
  <c r="K50" i="1"/>
  <c r="F50" i="1"/>
  <c r="H50" i="1"/>
  <c r="J50" i="1"/>
  <c r="J56" i="1"/>
  <c r="K56" i="1"/>
  <c r="F56" i="1"/>
  <c r="H56" i="1"/>
  <c r="J98" i="1"/>
  <c r="K83" i="1"/>
  <c r="K77" i="1"/>
  <c r="J29" i="1"/>
  <c r="F83" i="1"/>
  <c r="H83" i="1"/>
  <c r="K29" i="1"/>
  <c r="H29" i="1"/>
  <c r="F29" i="1"/>
  <c r="K27" i="1"/>
  <c r="F27" i="1"/>
  <c r="H27" i="1"/>
  <c r="J27" i="1"/>
  <c r="J53" i="1"/>
  <c r="K98" i="1"/>
  <c r="H98" i="1"/>
  <c r="K97" i="1"/>
  <c r="F97" i="1"/>
  <c r="F98" i="1"/>
  <c r="H97" i="1"/>
  <c r="J97" i="1"/>
  <c r="F53" i="1"/>
  <c r="H53" i="1"/>
  <c r="K15" i="1"/>
  <c r="F15" i="1"/>
  <c r="H15" i="1"/>
  <c r="J15" i="1"/>
  <c r="K72" i="1"/>
  <c r="J21" i="1"/>
  <c r="K38" i="1"/>
  <c r="J81" i="1"/>
  <c r="J35" i="1"/>
  <c r="K96" i="1"/>
  <c r="K131" i="1"/>
  <c r="K4" i="1"/>
  <c r="K12" i="1"/>
  <c r="K14" i="1"/>
  <c r="K16" i="1"/>
  <c r="K17" i="1"/>
  <c r="K20" i="1"/>
  <c r="K23" i="1"/>
  <c r="K36" i="1"/>
  <c r="K40" i="1"/>
  <c r="K43" i="1"/>
  <c r="K45" i="1"/>
  <c r="K46" i="1"/>
  <c r="K52" i="1"/>
  <c r="K66" i="1"/>
  <c r="K68" i="1"/>
  <c r="K69" i="1"/>
  <c r="K75" i="1"/>
  <c r="K79" i="1"/>
  <c r="K80" i="1"/>
  <c r="H52" i="1"/>
  <c r="J4" i="1"/>
  <c r="H4" i="1"/>
  <c r="J80" i="1"/>
  <c r="F79" i="1"/>
  <c r="H79" i="1"/>
  <c r="J79" i="1"/>
  <c r="F81" i="1"/>
  <c r="H81" i="1"/>
  <c r="F75" i="1"/>
  <c r="H75" i="1"/>
  <c r="J75" i="1"/>
  <c r="F80" i="1"/>
  <c r="H80" i="1"/>
  <c r="J40" i="1"/>
  <c r="J43" i="1"/>
  <c r="J44" i="1"/>
  <c r="J45" i="1"/>
  <c r="J46" i="1"/>
  <c r="H38" i="1"/>
  <c r="H40" i="1"/>
  <c r="H43" i="1"/>
  <c r="H44" i="1"/>
  <c r="H45" i="1"/>
  <c r="H46" i="1"/>
  <c r="F38" i="1"/>
  <c r="F40" i="1"/>
  <c r="F43" i="1"/>
  <c r="F44" i="1"/>
  <c r="F45" i="1"/>
  <c r="F46" i="1"/>
  <c r="H72" i="1"/>
  <c r="F72" i="1"/>
  <c r="J23" i="1"/>
  <c r="F23" i="1"/>
  <c r="H23" i="1"/>
  <c r="H69" i="1"/>
  <c r="F69" i="1"/>
  <c r="J69" i="1"/>
  <c r="F88" i="1"/>
  <c r="H88" i="1"/>
  <c r="F96" i="1"/>
  <c r="J96" i="1"/>
  <c r="H96" i="1"/>
  <c r="H36" i="1"/>
  <c r="F36" i="1"/>
  <c r="J36" i="1"/>
  <c r="F68" i="1"/>
  <c r="J68" i="1"/>
  <c r="J66" i="1"/>
  <c r="H66" i="1"/>
  <c r="H68" i="1"/>
  <c r="F66" i="1"/>
  <c r="H131" i="1"/>
  <c r="H134" i="1" s="1"/>
  <c r="J131" i="1"/>
  <c r="J134" i="1" s="1"/>
  <c r="F131" i="1"/>
  <c r="F134" i="1" s="1"/>
  <c r="H21" i="1"/>
  <c r="F21" i="1"/>
  <c r="J14" i="1"/>
  <c r="H14" i="1"/>
  <c r="H77" i="1"/>
  <c r="F35" i="1"/>
  <c r="H35" i="1"/>
  <c r="F16" i="1"/>
  <c r="H16" i="1"/>
  <c r="J16" i="1"/>
  <c r="H12" i="1"/>
  <c r="F12" i="1"/>
  <c r="F77" i="1"/>
  <c r="J52" i="1"/>
  <c r="F52" i="1"/>
  <c r="H20" i="1"/>
  <c r="F20" i="1"/>
  <c r="J17" i="1"/>
  <c r="H17" i="1"/>
  <c r="F17" i="1"/>
  <c r="F4" i="1"/>
  <c r="L14" i="1" l="1"/>
  <c r="L21" i="1"/>
  <c r="L69" i="1"/>
  <c r="L45" i="1"/>
  <c r="L43" i="1"/>
  <c r="L80" i="1"/>
  <c r="L98" i="1"/>
  <c r="L56" i="1"/>
  <c r="L65" i="1"/>
  <c r="L4" i="1"/>
  <c r="F129" i="1"/>
  <c r="L96" i="1"/>
  <c r="L17" i="1"/>
  <c r="L35" i="1"/>
  <c r="L66" i="1"/>
  <c r="L81" i="1"/>
  <c r="L97" i="1"/>
  <c r="L16" i="1"/>
  <c r="L23" i="1"/>
  <c r="L15" i="1"/>
  <c r="H129" i="1"/>
  <c r="L53" i="1"/>
  <c r="L79" i="1"/>
  <c r="L52" i="1"/>
  <c r="L68" i="1"/>
  <c r="L36" i="1"/>
  <c r="L46" i="1"/>
  <c r="L44" i="1"/>
  <c r="L40" i="1"/>
  <c r="L75" i="1"/>
  <c r="L27" i="1"/>
  <c r="L29" i="1"/>
  <c r="L50" i="1"/>
  <c r="L34" i="1"/>
  <c r="L134" i="1"/>
  <c r="J83" i="1"/>
  <c r="L83" i="1" s="1"/>
  <c r="K53" i="1"/>
  <c r="K81" i="1"/>
  <c r="K21" i="1"/>
  <c r="K35" i="1"/>
  <c r="J38" i="1"/>
  <c r="L38" i="1" s="1"/>
  <c r="L131" i="1"/>
  <c r="J72" i="1"/>
  <c r="L72" i="1" s="1"/>
  <c r="J88" i="1"/>
  <c r="L88" i="1" s="1"/>
  <c r="J77" i="1"/>
  <c r="L77" i="1" s="1"/>
  <c r="J12" i="1"/>
  <c r="L12" i="1" s="1"/>
  <c r="J20" i="1"/>
  <c r="L20" i="1" s="1"/>
  <c r="J129" i="1" l="1"/>
  <c r="L129" i="1" s="1"/>
</calcChain>
</file>

<file path=xl/sharedStrings.xml><?xml version="1.0" encoding="utf-8"?>
<sst xmlns="http://schemas.openxmlformats.org/spreadsheetml/2006/main" count="273" uniqueCount="138">
  <si>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</si>
  <si>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</si>
  <si>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</si>
  <si>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</si>
  <si>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</si>
  <si>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</si>
  <si>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</si>
  <si>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</si>
  <si>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</si>
  <si>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</si>
  <si>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</si>
  <si>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</si>
  <si>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</si>
  <si>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</si>
  <si>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</si>
  <si>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</si>
  <si>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</si>
  <si>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</si>
  <si>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</si>
  <si>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</si>
  <si>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</si>
  <si>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</si>
  <si>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</si>
  <si>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</si>
  <si>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</si>
  <si>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</si>
  <si>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</si>
  <si>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</si>
  <si>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</si>
  <si>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</si>
  <si>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</si>
  <si>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</si>
  <si>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</si>
  <si>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пара</t>
  </si>
  <si>
    <t>Голка для спінальної анестезії G25(помаранч.)</t>
  </si>
  <si>
    <t>Газовідвідна трубка Fr 24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</si>
  <si>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</si>
  <si>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</si>
  <si>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</si>
  <si>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</si>
  <si>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</si>
  <si>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</si>
  <si>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</si>
  <si>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</si>
  <si>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</si>
  <si>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</si>
  <si>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</si>
  <si>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</si>
  <si>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</si>
  <si>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</si>
  <si>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</si>
  <si>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</si>
  <si>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</si>
  <si>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</si>
  <si>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</si>
  <si>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</si>
  <si>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</si>
  <si>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</si>
  <si>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</si>
  <si>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</si>
  <si>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</si>
  <si>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</si>
  <si>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</si>
  <si>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</si>
  <si>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</si>
  <si>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</si>
  <si>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</si>
  <si>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</si>
  <si>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</si>
  <si>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</si>
  <si>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</si>
  <si>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</si>
  <si>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</si>
  <si>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</si>
  <si>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</si>
  <si>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</si>
  <si>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</si>
  <si>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</si>
  <si>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</si>
  <si>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</si>
  <si>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</si>
  <si>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</si>
  <si>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</si>
  <si>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</si>
  <si>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</si>
  <si>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</si>
  <si>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</si>
  <si>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</si>
  <si>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</si>
  <si>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</si>
  <si>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</si>
  <si>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</si>
  <si>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</si>
  <si>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</si>
  <si>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</si>
  <si>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</si>
  <si>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</si>
  <si>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</si>
  <si>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</si>
  <si>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</si>
  <si>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</si>
  <si>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</si>
  <si>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</si>
  <si>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</si>
  <si>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</si>
  <si>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</si>
  <si>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</si>
  <si>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</si>
  <si>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</si>
  <si>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</si>
  <si>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</si>
  <si>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</si>
  <si>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</si>
  <si>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</si>
  <si>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</si>
  <si>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</si>
  <si>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</si>
  <si>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</si>
  <si>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</si>
  <si>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</si>
  <si>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Пелюшка гігієнічна 90см*60см №240 нестерильна</t>
  </si>
  <si>
    <t>Аплікатор Волес на пластиковій паличці з середовищем  стерил</t>
  </si>
  <si>
    <t>Залишок на 01.10. 2026р</t>
  </si>
  <si>
    <t>Залишок на 01.11.2026р</t>
  </si>
  <si>
    <t>Оборот за жовтень місяць</t>
  </si>
  <si>
    <t>Маска медична для індивідуального захисту</t>
  </si>
  <si>
    <t>Бахіли високі вологонепроникні стер</t>
  </si>
  <si>
    <t>Сечозбірник (судно чоловіче ) з кришкою</t>
  </si>
  <si>
    <t>Судно підкладне пластикове з кришкою</t>
  </si>
  <si>
    <t>Покриття для офтальмологічних операцій</t>
  </si>
  <si>
    <t>Краник трьохходовий стерильний однор</t>
  </si>
  <si>
    <t>Рукавички латексні хірургічні непрпудрені Santex розмір 7,0 7,5 8,0 8,5</t>
  </si>
  <si>
    <t>Рукавички латексні хірургічні стерильні припудрені Santex розмір 6,5 7,0 7,5 8,0 8,5</t>
  </si>
  <si>
    <t xml:space="preserve">Рукавички оглядові  нестерильні, не припудрені,Dermagel coated розмір S M </t>
  </si>
  <si>
    <t>Рукавички латексні хірургічні стерильні неприпудрені  Dermagel Orthopedic Розмір:  6,5; 7,0; 8,0</t>
  </si>
  <si>
    <t>Комбінований тест на наркотики №10</t>
  </si>
  <si>
    <t xml:space="preserve">Шовк IGAR №2 (USP 3/0) 1,5 м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</si>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</sst>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topLeftCell="A28" zoomScaleNormal="100" workbookViewId="0">
      <selection activeCell="N37" sqref="N37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  <col min="14" max="14" width="14" customWidth="1"/>
  </cols>
  <sheetData>
    <row r="1" spans="1:17" ht="56.25" customHeight="1" x14ac:dyDescent="0.25">
      <c r="A1" s="40" t="s">
        <v>0</v>
      </c>
      <c r="B1" s="45" t="s">
        <v>1</v>
      </c>
      <c r="C1" s="45" t="s">
        <v>2</v>
      </c>
      <c r="D1" s="44" t="s">
        <v>3</v>
      </c>
      <c r="E1" s="42" t="s">
        <v>122</v>
      </c>
      <c r="F1" s="43"/>
      <c r="G1" s="40" t="s">
        <v>124</v>
      </c>
      <c r="H1" s="40"/>
      <c r="I1" s="40"/>
      <c r="J1" s="40"/>
      <c r="K1" s="42" t="s">
        <v>123</v>
      </c>
      <c r="L1" s="43"/>
      <c r="Q1" s="1"/>
    </row>
    <row r="2" spans="1:17" ht="15.75" customHeight="1" x14ac:dyDescent="0.25">
      <c r="A2" s="40"/>
      <c r="B2" s="45"/>
      <c r="C2" s="45"/>
      <c r="D2" s="44"/>
      <c r="E2" s="40" t="s">
        <v>4</v>
      </c>
      <c r="F2" s="44" t="s">
        <v>13</v>
      </c>
      <c r="G2" s="41" t="s">
        <v>5</v>
      </c>
      <c r="H2" s="41"/>
      <c r="I2" s="41" t="s">
        <v>6</v>
      </c>
      <c r="J2" s="41"/>
      <c r="K2" s="40" t="s">
        <v>7</v>
      </c>
      <c r="L2" s="44" t="s">
        <v>8</v>
      </c>
    </row>
    <row r="3" spans="1:17" x14ac:dyDescent="0.25">
      <c r="A3" s="40"/>
      <c r="B3" s="45"/>
      <c r="C3" s="45"/>
      <c r="D3" s="44"/>
      <c r="E3" s="40"/>
      <c r="F3" s="44"/>
      <c r="G3" s="19" t="s">
        <v>7</v>
      </c>
      <c r="H3" s="20" t="s">
        <v>8</v>
      </c>
      <c r="I3" s="21" t="s">
        <v>9</v>
      </c>
      <c r="J3" s="20" t="s">
        <v>8</v>
      </c>
      <c r="K3" s="40"/>
      <c r="L3" s="44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20</v>
      </c>
      <c r="F4" s="6">
        <f t="shared" ref="F4" si="0">E4*D4</f>
        <v>927.2</v>
      </c>
      <c r="G4" s="7"/>
      <c r="H4" s="6">
        <f t="shared" ref="H4:H132" si="1">G4*D4</f>
        <v>0</v>
      </c>
      <c r="I4" s="8">
        <v>20</v>
      </c>
      <c r="J4" s="6">
        <f t="shared" ref="J4" si="2">I4*D4</f>
        <v>927.2</v>
      </c>
      <c r="K4" s="7">
        <f t="shared" ref="K4:K77" si="3">E4+G4-I4</f>
        <v>0</v>
      </c>
      <c r="L4" s="6">
        <f>F4+H4-J4</f>
        <v>0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/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5.76</v>
      </c>
      <c r="E6" s="15">
        <v>5800</v>
      </c>
      <c r="F6" s="16">
        <f t="shared" ref="F6:F132" si="4">E6*D6</f>
        <v>33408</v>
      </c>
      <c r="G6" s="15">
        <f>300</f>
        <v>300</v>
      </c>
      <c r="H6" s="16">
        <f t="shared" si="1"/>
        <v>1728</v>
      </c>
      <c r="I6" s="17">
        <f>300+100+200</f>
        <v>600</v>
      </c>
      <c r="J6" s="16">
        <f t="shared" ref="J6" si="5">I6*D6</f>
        <v>3456</v>
      </c>
      <c r="K6" s="15">
        <f t="shared" ref="K6" si="6">E6+G6-I6</f>
        <v>5500</v>
      </c>
      <c r="L6" s="6">
        <f t="shared" ref="L6:L69" si="7">F6+H6-J6</f>
        <v>31680</v>
      </c>
    </row>
    <row r="7" spans="1:17" ht="25.5" x14ac:dyDescent="0.25">
      <c r="A7" s="12">
        <v>2</v>
      </c>
      <c r="B7" s="13" t="s">
        <v>25</v>
      </c>
      <c r="C7" s="12" t="s">
        <v>10</v>
      </c>
      <c r="D7" s="14">
        <v>4.07</v>
      </c>
      <c r="E7" s="15">
        <v>4800</v>
      </c>
      <c r="F7" s="16">
        <f t="shared" si="4"/>
        <v>19536</v>
      </c>
      <c r="G7" s="15">
        <v>6000</v>
      </c>
      <c r="H7" s="16">
        <f t="shared" si="1"/>
        <v>24420</v>
      </c>
      <c r="I7" s="17">
        <f>1200+200+200+200+100+500+100+300+100+200+500+200+100</f>
        <v>3900</v>
      </c>
      <c r="J7" s="16">
        <f t="shared" ref="J7" si="8">I7*D7</f>
        <v>15873.000000000002</v>
      </c>
      <c r="K7" s="15">
        <f t="shared" ref="K7" si="9">E7+G7-I7</f>
        <v>6900</v>
      </c>
      <c r="L7" s="6">
        <f t="shared" si="7"/>
        <v>28083</v>
      </c>
    </row>
    <row r="8" spans="1:17" x14ac:dyDescent="0.25">
      <c r="A8" s="12">
        <v>3</v>
      </c>
      <c r="B8" s="18" t="s">
        <v>72</v>
      </c>
      <c r="C8" s="12" t="s">
        <v>10</v>
      </c>
      <c r="D8" s="14">
        <v>4.4800000000000004</v>
      </c>
      <c r="E8" s="15">
        <v>5000</v>
      </c>
      <c r="F8" s="16">
        <f t="shared" si="4"/>
        <v>22400.000000000004</v>
      </c>
      <c r="G8" s="15">
        <v>2400</v>
      </c>
      <c r="H8" s="16">
        <f t="shared" si="1"/>
        <v>10752.000000000002</v>
      </c>
      <c r="I8" s="17">
        <f>1200+100+100+300+200</f>
        <v>1900</v>
      </c>
      <c r="J8" s="16">
        <f t="shared" ref="J8" si="10">I8*D8</f>
        <v>8512</v>
      </c>
      <c r="K8" s="15">
        <f t="shared" ref="K8" si="11">E8+G8-I8</f>
        <v>5500</v>
      </c>
      <c r="L8" s="6">
        <f t="shared" si="7"/>
        <v>24640.000000000007</v>
      </c>
    </row>
    <row r="9" spans="1:17" ht="25.5" x14ac:dyDescent="0.25">
      <c r="A9" s="12">
        <v>4</v>
      </c>
      <c r="B9" s="13" t="s">
        <v>63</v>
      </c>
      <c r="C9" s="12" t="s">
        <v>10</v>
      </c>
      <c r="D9" s="14">
        <v>4.59</v>
      </c>
      <c r="E9" s="15">
        <v>2102</v>
      </c>
      <c r="F9" s="16">
        <f t="shared" si="4"/>
        <v>9648.18</v>
      </c>
      <c r="G9" s="15"/>
      <c r="H9" s="16">
        <f t="shared" si="1"/>
        <v>0</v>
      </c>
      <c r="I9" s="17">
        <f>100+200+200</f>
        <v>500</v>
      </c>
      <c r="J9" s="16">
        <f t="shared" ref="J9" si="12">I9*D9</f>
        <v>2295</v>
      </c>
      <c r="K9" s="15">
        <f t="shared" ref="K9" si="13">E9+G9-I9</f>
        <v>1602</v>
      </c>
      <c r="L9" s="6">
        <f t="shared" si="7"/>
        <v>7353.18</v>
      </c>
    </row>
    <row r="10" spans="1:17" ht="25.5" x14ac:dyDescent="0.25">
      <c r="A10" s="12">
        <v>5</v>
      </c>
      <c r="B10" s="13" t="s">
        <v>23</v>
      </c>
      <c r="C10" s="12" t="s">
        <v>10</v>
      </c>
      <c r="D10" s="14">
        <v>4.78</v>
      </c>
      <c r="E10" s="15">
        <v>2400</v>
      </c>
      <c r="F10" s="16">
        <f t="shared" si="4"/>
        <v>11472</v>
      </c>
      <c r="G10" s="15">
        <v>2400</v>
      </c>
      <c r="H10" s="16">
        <f t="shared" si="1"/>
        <v>11472</v>
      </c>
      <c r="I10" s="17">
        <f>600+300</f>
        <v>900</v>
      </c>
      <c r="J10" s="16">
        <f t="shared" ref="J10:J11" si="14">I10*D10</f>
        <v>4302</v>
      </c>
      <c r="K10" s="15">
        <f t="shared" ref="K10:K11" si="15">E10+G10-I10</f>
        <v>3900</v>
      </c>
      <c r="L10" s="6">
        <f t="shared" si="7"/>
        <v>18642</v>
      </c>
    </row>
    <row r="11" spans="1:17" ht="25.5" x14ac:dyDescent="0.25">
      <c r="A11" s="12">
        <v>6</v>
      </c>
      <c r="B11" s="13" t="s">
        <v>113</v>
      </c>
      <c r="C11" s="12" t="s">
        <v>10</v>
      </c>
      <c r="D11" s="14">
        <v>5.52</v>
      </c>
      <c r="E11" s="15">
        <v>0</v>
      </c>
      <c r="F11" s="16"/>
      <c r="G11" s="15"/>
      <c r="H11" s="16">
        <f t="shared" si="1"/>
        <v>0</v>
      </c>
      <c r="I11" s="17"/>
      <c r="J11" s="16">
        <f t="shared" si="14"/>
        <v>0</v>
      </c>
      <c r="K11" s="15">
        <f t="shared" si="15"/>
        <v>0</v>
      </c>
      <c r="L11" s="6">
        <f t="shared" si="7"/>
        <v>0</v>
      </c>
    </row>
    <row r="12" spans="1:17" ht="24" customHeight="1" x14ac:dyDescent="0.25">
      <c r="A12" s="12">
        <v>7</v>
      </c>
      <c r="B12" s="13" t="s">
        <v>20</v>
      </c>
      <c r="C12" s="12" t="s">
        <v>10</v>
      </c>
      <c r="D12" s="14">
        <v>8.99</v>
      </c>
      <c r="E12" s="15">
        <v>20</v>
      </c>
      <c r="F12" s="16">
        <f t="shared" si="4"/>
        <v>179.8</v>
      </c>
      <c r="G12" s="15"/>
      <c r="H12" s="16">
        <f t="shared" si="1"/>
        <v>0</v>
      </c>
      <c r="I12" s="17">
        <v>20</v>
      </c>
      <c r="J12" s="16">
        <f t="shared" ref="J12" si="16">I12*D12</f>
        <v>179.8</v>
      </c>
      <c r="K12" s="15">
        <f t="shared" si="3"/>
        <v>0</v>
      </c>
      <c r="L12" s="6">
        <f t="shared" si="7"/>
        <v>0</v>
      </c>
    </row>
    <row r="13" spans="1:17" ht="24" customHeight="1" x14ac:dyDescent="0.25">
      <c r="A13" s="12"/>
      <c r="B13" s="13" t="s">
        <v>121</v>
      </c>
      <c r="C13" s="12" t="s">
        <v>10</v>
      </c>
      <c r="D13" s="14">
        <v>11.39</v>
      </c>
      <c r="E13" s="15">
        <v>1000</v>
      </c>
      <c r="F13" s="16">
        <f t="shared" si="4"/>
        <v>11390</v>
      </c>
      <c r="G13" s="15"/>
      <c r="H13" s="16">
        <f t="shared" si="1"/>
        <v>0</v>
      </c>
      <c r="I13" s="17">
        <f>80</f>
        <v>80</v>
      </c>
      <c r="J13" s="16"/>
      <c r="K13" s="15">
        <f t="shared" si="3"/>
        <v>920</v>
      </c>
      <c r="L13" s="6">
        <f t="shared" si="7"/>
        <v>11390</v>
      </c>
    </row>
    <row r="14" spans="1:17" ht="25.5" x14ac:dyDescent="0.25">
      <c r="A14" s="12">
        <v>8</v>
      </c>
      <c r="B14" s="13" t="s">
        <v>21</v>
      </c>
      <c r="C14" s="12" t="s">
        <v>10</v>
      </c>
      <c r="D14" s="14">
        <v>1.82</v>
      </c>
      <c r="E14" s="15">
        <v>800</v>
      </c>
      <c r="F14" s="16">
        <f t="shared" si="4"/>
        <v>1456</v>
      </c>
      <c r="G14" s="15"/>
      <c r="H14" s="16">
        <f t="shared" si="1"/>
        <v>0</v>
      </c>
      <c r="I14" s="17"/>
      <c r="J14" s="16">
        <f t="shared" ref="J14:J15" si="17">I14*D14</f>
        <v>0</v>
      </c>
      <c r="K14" s="15">
        <f t="shared" si="3"/>
        <v>800</v>
      </c>
      <c r="L14" s="6">
        <f t="shared" si="7"/>
        <v>1456</v>
      </c>
    </row>
    <row r="15" spans="1:17" ht="38.25" x14ac:dyDescent="0.25">
      <c r="A15" s="12"/>
      <c r="B15" s="13" t="s">
        <v>48</v>
      </c>
      <c r="C15" s="12" t="s">
        <v>10</v>
      </c>
      <c r="D15" s="14">
        <v>4.63</v>
      </c>
      <c r="E15" s="15">
        <v>700</v>
      </c>
      <c r="F15" s="16">
        <f t="shared" si="4"/>
        <v>3241</v>
      </c>
      <c r="G15" s="15"/>
      <c r="H15" s="16">
        <f t="shared" si="1"/>
        <v>0</v>
      </c>
      <c r="I15" s="17"/>
      <c r="J15" s="16">
        <f t="shared" si="17"/>
        <v>0</v>
      </c>
      <c r="K15" s="15">
        <f t="shared" ref="K15" si="18">E15+G15-I15</f>
        <v>700</v>
      </c>
      <c r="L15" s="6">
        <f t="shared" si="7"/>
        <v>3241</v>
      </c>
    </row>
    <row r="16" spans="1:17" ht="25.5" x14ac:dyDescent="0.25">
      <c r="A16" s="12">
        <v>9</v>
      </c>
      <c r="B16" s="13" t="s">
        <v>81</v>
      </c>
      <c r="C16" s="12" t="s">
        <v>10</v>
      </c>
      <c r="D16" s="14">
        <v>0.45</v>
      </c>
      <c r="E16" s="15">
        <v>17000</v>
      </c>
      <c r="F16" s="16">
        <f t="shared" si="4"/>
        <v>7650</v>
      </c>
      <c r="G16" s="15"/>
      <c r="H16" s="16">
        <f t="shared" si="1"/>
        <v>0</v>
      </c>
      <c r="I16" s="17">
        <f>400</f>
        <v>400</v>
      </c>
      <c r="J16" s="16">
        <f t="shared" ref="J16:J35" si="19">I16*D16</f>
        <v>180</v>
      </c>
      <c r="K16" s="15">
        <f t="shared" si="3"/>
        <v>16600</v>
      </c>
      <c r="L16" s="6">
        <f t="shared" si="7"/>
        <v>7470</v>
      </c>
    </row>
    <row r="17" spans="1:12" ht="18" customHeight="1" x14ac:dyDescent="0.25">
      <c r="A17" s="12">
        <v>10</v>
      </c>
      <c r="B17" s="13" t="s">
        <v>15</v>
      </c>
      <c r="C17" s="12" t="s">
        <v>14</v>
      </c>
      <c r="D17" s="14">
        <v>256.92</v>
      </c>
      <c r="E17" s="15">
        <v>4</v>
      </c>
      <c r="F17" s="16">
        <f t="shared" si="4"/>
        <v>1027.68</v>
      </c>
      <c r="G17" s="15"/>
      <c r="H17" s="16">
        <f t="shared" si="1"/>
        <v>0</v>
      </c>
      <c r="I17" s="17"/>
      <c r="J17" s="16">
        <f t="shared" si="19"/>
        <v>0</v>
      </c>
      <c r="K17" s="15">
        <f t="shared" si="3"/>
        <v>4</v>
      </c>
      <c r="L17" s="6">
        <f t="shared" si="7"/>
        <v>1027.68</v>
      </c>
    </row>
    <row r="18" spans="1:12" ht="25.5" x14ac:dyDescent="0.25">
      <c r="A18" s="12">
        <v>11</v>
      </c>
      <c r="B18" s="13" t="s">
        <v>64</v>
      </c>
      <c r="C18" s="12" t="s">
        <v>10</v>
      </c>
      <c r="D18" s="14">
        <v>0.48</v>
      </c>
      <c r="E18" s="15">
        <v>10000</v>
      </c>
      <c r="F18" s="16">
        <f>E18*D18</f>
        <v>4800</v>
      </c>
      <c r="G18" s="15"/>
      <c r="H18" s="16">
        <f t="shared" si="1"/>
        <v>0</v>
      </c>
      <c r="I18" s="17"/>
      <c r="J18" s="16">
        <f t="shared" si="19"/>
        <v>0</v>
      </c>
      <c r="K18" s="15">
        <f t="shared" ref="K18" si="20">E18+G18-I18</f>
        <v>10000</v>
      </c>
      <c r="L18" s="6">
        <f t="shared" si="7"/>
        <v>4800</v>
      </c>
    </row>
    <row r="19" spans="1:12" ht="38.25" x14ac:dyDescent="0.25">
      <c r="A19" s="12">
        <v>12</v>
      </c>
      <c r="B19" s="13" t="s">
        <v>67</v>
      </c>
      <c r="C19" s="12" t="s">
        <v>10</v>
      </c>
      <c r="D19" s="14">
        <v>2.96</v>
      </c>
      <c r="E19" s="15">
        <v>6800</v>
      </c>
      <c r="F19" s="16">
        <f>E19*D19</f>
        <v>20128</v>
      </c>
      <c r="G19" s="15"/>
      <c r="H19" s="16">
        <f t="shared" si="1"/>
        <v>0</v>
      </c>
      <c r="I19" s="17">
        <f>1200+200+200</f>
        <v>1600</v>
      </c>
      <c r="J19" s="16">
        <f t="shared" si="19"/>
        <v>4736</v>
      </c>
      <c r="K19" s="15">
        <f t="shared" ref="K19" si="21">E19+G19-I19</f>
        <v>5200</v>
      </c>
      <c r="L19" s="6">
        <f t="shared" si="7"/>
        <v>15392</v>
      </c>
    </row>
    <row r="20" spans="1:12" ht="25.5" x14ac:dyDescent="0.25">
      <c r="A20" s="12">
        <v>13</v>
      </c>
      <c r="B20" s="13" t="s">
        <v>16</v>
      </c>
      <c r="C20" s="12" t="s">
        <v>10</v>
      </c>
      <c r="D20" s="14">
        <v>81.56</v>
      </c>
      <c r="E20" s="15">
        <v>280</v>
      </c>
      <c r="F20" s="16">
        <f t="shared" si="4"/>
        <v>22836.799999999999</v>
      </c>
      <c r="G20" s="15"/>
      <c r="H20" s="16">
        <f t="shared" si="1"/>
        <v>0</v>
      </c>
      <c r="I20" s="17"/>
      <c r="J20" s="16">
        <f t="shared" si="19"/>
        <v>0</v>
      </c>
      <c r="K20" s="15">
        <f t="shared" si="3"/>
        <v>280</v>
      </c>
      <c r="L20" s="6">
        <f t="shared" si="7"/>
        <v>22836.799999999999</v>
      </c>
    </row>
    <row r="21" spans="1:12" ht="25.5" x14ac:dyDescent="0.25">
      <c r="A21" s="12"/>
      <c r="B21" s="13" t="s">
        <v>16</v>
      </c>
      <c r="C21" s="12" t="s">
        <v>10</v>
      </c>
      <c r="D21" s="14">
        <v>102.56</v>
      </c>
      <c r="E21" s="15">
        <v>180</v>
      </c>
      <c r="F21" s="16">
        <f t="shared" si="4"/>
        <v>18460.8</v>
      </c>
      <c r="G21" s="15"/>
      <c r="H21" s="16">
        <f t="shared" si="1"/>
        <v>0</v>
      </c>
      <c r="I21" s="17"/>
      <c r="J21" s="16">
        <f t="shared" si="19"/>
        <v>0</v>
      </c>
      <c r="K21" s="15">
        <f t="shared" si="3"/>
        <v>180</v>
      </c>
      <c r="L21" s="6">
        <f t="shared" si="7"/>
        <v>18460.8</v>
      </c>
    </row>
    <row r="22" spans="1:12" ht="21.75" customHeight="1" x14ac:dyDescent="0.25">
      <c r="A22" s="12">
        <v>14</v>
      </c>
      <c r="B22" s="13" t="s">
        <v>24</v>
      </c>
      <c r="C22" s="12" t="s">
        <v>10</v>
      </c>
      <c r="D22" s="14">
        <v>83.76</v>
      </c>
      <c r="E22" s="15">
        <v>430</v>
      </c>
      <c r="F22" s="16">
        <f>E22*D22</f>
        <v>36016.800000000003</v>
      </c>
      <c r="G22" s="15"/>
      <c r="H22" s="16">
        <f t="shared" si="1"/>
        <v>0</v>
      </c>
      <c r="I22" s="17">
        <f>25</f>
        <v>25</v>
      </c>
      <c r="J22" s="16">
        <f t="shared" ref="J22" si="22">I22*D22</f>
        <v>2094</v>
      </c>
      <c r="K22" s="15">
        <f t="shared" ref="K22" si="23">E22+G22-I22</f>
        <v>405</v>
      </c>
      <c r="L22" s="6">
        <f t="shared" si="7"/>
        <v>33922.800000000003</v>
      </c>
    </row>
    <row r="23" spans="1:12" ht="25.5" x14ac:dyDescent="0.25">
      <c r="A23" s="12">
        <v>15</v>
      </c>
      <c r="B23" s="13" t="s">
        <v>34</v>
      </c>
      <c r="C23" s="12" t="s">
        <v>10</v>
      </c>
      <c r="D23" s="14">
        <v>85.04</v>
      </c>
      <c r="E23" s="15">
        <v>275</v>
      </c>
      <c r="F23" s="16">
        <f t="shared" si="4"/>
        <v>23386</v>
      </c>
      <c r="G23" s="15"/>
      <c r="H23" s="16">
        <f t="shared" si="1"/>
        <v>0</v>
      </c>
      <c r="I23" s="17"/>
      <c r="J23" s="16">
        <f t="shared" ref="J23:J34" si="24">I23*D23</f>
        <v>0</v>
      </c>
      <c r="K23" s="15">
        <f t="shared" si="3"/>
        <v>275</v>
      </c>
      <c r="L23" s="6">
        <f t="shared" si="7"/>
        <v>23386</v>
      </c>
    </row>
    <row r="24" spans="1:12" ht="25.5" x14ac:dyDescent="0.25">
      <c r="A24" s="12">
        <v>16</v>
      </c>
      <c r="B24" s="13" t="s">
        <v>85</v>
      </c>
      <c r="C24" s="12" t="s">
        <v>10</v>
      </c>
      <c r="D24" s="14">
        <v>86.54</v>
      </c>
      <c r="E24" s="15">
        <v>500</v>
      </c>
      <c r="F24" s="16">
        <f t="shared" si="4"/>
        <v>43270</v>
      </c>
      <c r="G24" s="15"/>
      <c r="H24" s="16">
        <f t="shared" si="1"/>
        <v>0</v>
      </c>
      <c r="I24" s="17"/>
      <c r="J24" s="16">
        <f t="shared" si="24"/>
        <v>0</v>
      </c>
      <c r="K24" s="15">
        <f t="shared" ref="K24" si="25">E24+G24-I24</f>
        <v>500</v>
      </c>
      <c r="L24" s="6">
        <f t="shared" si="7"/>
        <v>43270</v>
      </c>
    </row>
    <row r="25" spans="1:12" ht="27" customHeight="1" x14ac:dyDescent="0.25">
      <c r="A25" s="12">
        <v>17</v>
      </c>
      <c r="B25" s="13" t="s">
        <v>58</v>
      </c>
      <c r="C25" s="12" t="s">
        <v>10</v>
      </c>
      <c r="D25" s="14">
        <v>100.95</v>
      </c>
      <c r="E25" s="15">
        <v>100</v>
      </c>
      <c r="F25" s="16">
        <f t="shared" si="4"/>
        <v>10095</v>
      </c>
      <c r="G25" s="15"/>
      <c r="H25" s="16">
        <f t="shared" si="1"/>
        <v>0</v>
      </c>
      <c r="I25" s="17"/>
      <c r="J25" s="16">
        <f t="shared" si="24"/>
        <v>0</v>
      </c>
      <c r="K25" s="15">
        <f t="shared" ref="K25" si="26">E25+G25-I25</f>
        <v>100</v>
      </c>
      <c r="L25" s="6">
        <f t="shared" si="7"/>
        <v>10095</v>
      </c>
    </row>
    <row r="26" spans="1:12" ht="27" customHeight="1" x14ac:dyDescent="0.25">
      <c r="A26" s="12"/>
      <c r="B26" s="13" t="s">
        <v>58</v>
      </c>
      <c r="C26" s="12" t="s">
        <v>10</v>
      </c>
      <c r="D26" s="14">
        <v>102.74</v>
      </c>
      <c r="E26" s="15">
        <v>100</v>
      </c>
      <c r="F26" s="16">
        <f t="shared" si="4"/>
        <v>10274</v>
      </c>
      <c r="G26" s="15"/>
      <c r="H26" s="16">
        <f t="shared" si="1"/>
        <v>0</v>
      </c>
      <c r="I26" s="17"/>
      <c r="J26" s="16">
        <f t="shared" ref="J26" si="27">I26*D26</f>
        <v>0</v>
      </c>
      <c r="K26" s="15">
        <f t="shared" ref="K26" si="28">E26+G26-I26</f>
        <v>100</v>
      </c>
      <c r="L26" s="6">
        <f t="shared" si="7"/>
        <v>10274</v>
      </c>
    </row>
    <row r="27" spans="1:12" ht="25.5" x14ac:dyDescent="0.25">
      <c r="A27" s="12">
        <v>18</v>
      </c>
      <c r="B27" s="13" t="s">
        <v>52</v>
      </c>
      <c r="C27" s="12" t="s">
        <v>10</v>
      </c>
      <c r="D27" s="14">
        <v>14.21</v>
      </c>
      <c r="E27" s="15">
        <v>600</v>
      </c>
      <c r="F27" s="16">
        <f t="shared" si="4"/>
        <v>8526</v>
      </c>
      <c r="G27" s="15"/>
      <c r="H27" s="16">
        <f t="shared" si="1"/>
        <v>0</v>
      </c>
      <c r="I27" s="17"/>
      <c r="J27" s="16">
        <f t="shared" si="24"/>
        <v>0</v>
      </c>
      <c r="K27" s="15">
        <f t="shared" ref="K27" si="29">E27+G27-I27</f>
        <v>600</v>
      </c>
      <c r="L27" s="6">
        <f t="shared" si="7"/>
        <v>8526</v>
      </c>
    </row>
    <row r="28" spans="1:12" ht="25.5" x14ac:dyDescent="0.25">
      <c r="A28" s="12"/>
      <c r="B28" s="13" t="s">
        <v>52</v>
      </c>
      <c r="C28" s="12" t="s">
        <v>10</v>
      </c>
      <c r="D28" s="14">
        <v>14.04</v>
      </c>
      <c r="E28" s="15">
        <v>1700</v>
      </c>
      <c r="F28" s="16">
        <f t="shared" si="4"/>
        <v>23868</v>
      </c>
      <c r="G28" s="15"/>
      <c r="H28" s="16">
        <f t="shared" si="1"/>
        <v>0</v>
      </c>
      <c r="I28" s="17"/>
      <c r="J28" s="16">
        <f t="shared" si="24"/>
        <v>0</v>
      </c>
      <c r="K28" s="15">
        <f t="shared" ref="K28" si="30">E28+G28-I28</f>
        <v>1700</v>
      </c>
      <c r="L28" s="6">
        <f t="shared" si="7"/>
        <v>23868</v>
      </c>
    </row>
    <row r="29" spans="1:12" x14ac:dyDescent="0.25">
      <c r="A29" s="12">
        <v>19</v>
      </c>
      <c r="B29" s="13" t="s">
        <v>49</v>
      </c>
      <c r="C29" s="12" t="s">
        <v>10</v>
      </c>
      <c r="D29" s="14">
        <v>2.11</v>
      </c>
      <c r="E29" s="15">
        <v>3700</v>
      </c>
      <c r="F29" s="16">
        <f t="shared" si="4"/>
        <v>7806.9999999999991</v>
      </c>
      <c r="G29" s="15"/>
      <c r="H29" s="16">
        <f t="shared" si="1"/>
        <v>0</v>
      </c>
      <c r="I29" s="17"/>
      <c r="J29" s="16">
        <f t="shared" si="24"/>
        <v>0</v>
      </c>
      <c r="K29" s="15">
        <f t="shared" ref="K29" si="31">E29+G29-I29</f>
        <v>3700</v>
      </c>
      <c r="L29" s="6">
        <f t="shared" si="7"/>
        <v>7806.9999999999991</v>
      </c>
    </row>
    <row r="30" spans="1:12" x14ac:dyDescent="0.25">
      <c r="A30" s="12"/>
      <c r="B30" s="13" t="s">
        <v>93</v>
      </c>
      <c r="C30" s="12" t="s">
        <v>10</v>
      </c>
      <c r="D30" s="14">
        <v>2.56</v>
      </c>
      <c r="E30" s="15">
        <v>2000</v>
      </c>
      <c r="F30" s="16">
        <f t="shared" si="4"/>
        <v>5120</v>
      </c>
      <c r="G30" s="15"/>
      <c r="H30" s="16">
        <f t="shared" si="1"/>
        <v>0</v>
      </c>
      <c r="I30" s="17"/>
      <c r="J30" s="16">
        <f t="shared" si="24"/>
        <v>0</v>
      </c>
      <c r="K30" s="15">
        <f t="shared" ref="K30" si="32">E30+G30-I30</f>
        <v>2000</v>
      </c>
      <c r="L30" s="6">
        <f t="shared" si="7"/>
        <v>5120</v>
      </c>
    </row>
    <row r="31" spans="1:12" ht="25.5" x14ac:dyDescent="0.25">
      <c r="A31" s="12">
        <v>20</v>
      </c>
      <c r="B31" s="13" t="s">
        <v>109</v>
      </c>
      <c r="C31" s="12" t="s">
        <v>10</v>
      </c>
      <c r="D31" s="14">
        <v>2.56</v>
      </c>
      <c r="E31" s="15">
        <v>3400</v>
      </c>
      <c r="F31" s="16">
        <f>E31*D31</f>
        <v>8704</v>
      </c>
      <c r="G31" s="15"/>
      <c r="H31" s="16">
        <f t="shared" si="1"/>
        <v>0</v>
      </c>
      <c r="I31" s="17">
        <f>300+300+200+100+200</f>
        <v>1100</v>
      </c>
      <c r="J31" s="16">
        <f t="shared" ref="J31" si="33">I31*D31</f>
        <v>2816</v>
      </c>
      <c r="K31" s="15">
        <f t="shared" ref="K31" si="34">E31+G31-I31</f>
        <v>2300</v>
      </c>
      <c r="L31" s="6">
        <f t="shared" si="7"/>
        <v>5888</v>
      </c>
    </row>
    <row r="32" spans="1:12" ht="25.5" x14ac:dyDescent="0.25">
      <c r="A32" s="12">
        <v>21</v>
      </c>
      <c r="B32" s="13" t="s">
        <v>106</v>
      </c>
      <c r="C32" s="12" t="s">
        <v>10</v>
      </c>
      <c r="D32" s="14">
        <v>14.04</v>
      </c>
      <c r="E32" s="15">
        <v>2900</v>
      </c>
      <c r="F32" s="16">
        <f>E32*D32</f>
        <v>40716</v>
      </c>
      <c r="G32" s="15"/>
      <c r="H32" s="16">
        <f t="shared" si="1"/>
        <v>0</v>
      </c>
      <c r="I32" s="17"/>
      <c r="J32" s="16">
        <f t="shared" ref="J32:J33" si="35">I32*D32</f>
        <v>0</v>
      </c>
      <c r="K32" s="15">
        <f t="shared" ref="K32" si="36">E32+G32-I32</f>
        <v>2900</v>
      </c>
      <c r="L32" s="6">
        <f t="shared" si="7"/>
        <v>40716</v>
      </c>
    </row>
    <row r="33" spans="1:12" x14ac:dyDescent="0.25">
      <c r="A33" s="12">
        <v>22</v>
      </c>
      <c r="B33" s="13" t="s">
        <v>112</v>
      </c>
      <c r="C33" s="12" t="s">
        <v>10</v>
      </c>
      <c r="D33" s="14">
        <v>1310.54</v>
      </c>
      <c r="E33" s="15">
        <v>4</v>
      </c>
      <c r="F33" s="16">
        <f>E33*D33</f>
        <v>5242.16</v>
      </c>
      <c r="G33" s="15"/>
      <c r="H33" s="16">
        <f t="shared" si="1"/>
        <v>0</v>
      </c>
      <c r="I33" s="17">
        <v>3</v>
      </c>
      <c r="J33" s="16">
        <f t="shared" si="35"/>
        <v>3931.62</v>
      </c>
      <c r="K33" s="15">
        <f t="shared" ref="K33" si="37">E33+G33-I33</f>
        <v>1</v>
      </c>
      <c r="L33" s="6">
        <f t="shared" si="7"/>
        <v>1310.54</v>
      </c>
    </row>
    <row r="34" spans="1:12" ht="25.5" x14ac:dyDescent="0.25">
      <c r="A34" s="12">
        <v>23</v>
      </c>
      <c r="B34" s="13" t="s">
        <v>56</v>
      </c>
      <c r="C34" s="12"/>
      <c r="D34" s="14">
        <v>71.3</v>
      </c>
      <c r="E34" s="15">
        <v>48</v>
      </c>
      <c r="F34" s="16">
        <f t="shared" si="4"/>
        <v>3422.3999999999996</v>
      </c>
      <c r="G34" s="15"/>
      <c r="H34" s="16">
        <f t="shared" si="1"/>
        <v>0</v>
      </c>
      <c r="I34" s="17"/>
      <c r="J34" s="16">
        <f t="shared" si="24"/>
        <v>0</v>
      </c>
      <c r="K34" s="15">
        <f t="shared" ref="K34" si="38">E34+G34-I34</f>
        <v>48</v>
      </c>
      <c r="L34" s="6">
        <f t="shared" si="7"/>
        <v>3422.3999999999996</v>
      </c>
    </row>
    <row r="35" spans="1:12" ht="13.5" customHeight="1" x14ac:dyDescent="0.25">
      <c r="A35" s="12">
        <v>24</v>
      </c>
      <c r="B35" s="13" t="s">
        <v>17</v>
      </c>
      <c r="C35" s="12" t="s">
        <v>10</v>
      </c>
      <c r="D35" s="14">
        <v>33</v>
      </c>
      <c r="E35" s="15">
        <v>218</v>
      </c>
      <c r="F35" s="16">
        <f t="shared" si="4"/>
        <v>7194</v>
      </c>
      <c r="G35" s="15"/>
      <c r="H35" s="16">
        <f t="shared" si="1"/>
        <v>0</v>
      </c>
      <c r="I35" s="17">
        <f>10</f>
        <v>10</v>
      </c>
      <c r="J35" s="16">
        <f t="shared" si="19"/>
        <v>330</v>
      </c>
      <c r="K35" s="15">
        <f t="shared" si="3"/>
        <v>208</v>
      </c>
      <c r="L35" s="6">
        <f t="shared" si="7"/>
        <v>6864</v>
      </c>
    </row>
    <row r="36" spans="1:12" ht="24" customHeight="1" x14ac:dyDescent="0.25">
      <c r="A36" s="12">
        <v>25</v>
      </c>
      <c r="B36" s="13" t="s">
        <v>28</v>
      </c>
      <c r="C36" s="12" t="s">
        <v>10</v>
      </c>
      <c r="D36" s="14">
        <v>35.6</v>
      </c>
      <c r="E36" s="15">
        <v>252</v>
      </c>
      <c r="F36" s="16">
        <f t="shared" si="4"/>
        <v>8971.2000000000007</v>
      </c>
      <c r="G36" s="15"/>
      <c r="H36" s="16">
        <f t="shared" si="1"/>
        <v>0</v>
      </c>
      <c r="I36" s="17"/>
      <c r="J36" s="16">
        <f t="shared" ref="J36:J47" si="39">I36*D36</f>
        <v>0</v>
      </c>
      <c r="K36" s="15">
        <f t="shared" si="3"/>
        <v>252</v>
      </c>
      <c r="L36" s="6">
        <f t="shared" si="7"/>
        <v>8971.2000000000007</v>
      </c>
    </row>
    <row r="37" spans="1:12" ht="24" customHeight="1" x14ac:dyDescent="0.25">
      <c r="A37" s="12"/>
      <c r="B37" s="13" t="s">
        <v>136</v>
      </c>
      <c r="C37" s="12" t="s">
        <v>137</v>
      </c>
      <c r="D37" s="14">
        <v>21.46</v>
      </c>
      <c r="E37" s="15"/>
      <c r="F37" s="16"/>
      <c r="G37" s="15">
        <v>80</v>
      </c>
      <c r="H37" s="16">
        <f t="shared" si="1"/>
        <v>1716.8000000000002</v>
      </c>
      <c r="I37" s="17">
        <v>60</v>
      </c>
      <c r="J37" s="16">
        <f t="shared" si="39"/>
        <v>1287.6000000000001</v>
      </c>
      <c r="K37" s="15">
        <f t="shared" si="3"/>
        <v>20</v>
      </c>
      <c r="L37" s="6">
        <f t="shared" si="7"/>
        <v>429.20000000000005</v>
      </c>
    </row>
    <row r="38" spans="1:12" ht="13.5" customHeight="1" x14ac:dyDescent="0.25">
      <c r="A38" s="12">
        <v>26</v>
      </c>
      <c r="B38" s="13" t="s">
        <v>36</v>
      </c>
      <c r="C38" s="12" t="s">
        <v>10</v>
      </c>
      <c r="D38" s="14">
        <v>21.47</v>
      </c>
      <c r="E38" s="15">
        <v>0</v>
      </c>
      <c r="F38" s="16">
        <f t="shared" si="4"/>
        <v>0</v>
      </c>
      <c r="G38" s="15">
        <v>708</v>
      </c>
      <c r="H38" s="16">
        <f t="shared" si="1"/>
        <v>15200.759999999998</v>
      </c>
      <c r="I38" s="17">
        <f>120+60</f>
        <v>180</v>
      </c>
      <c r="J38" s="16">
        <f t="shared" si="39"/>
        <v>3864.6</v>
      </c>
      <c r="K38" s="15">
        <f t="shared" si="3"/>
        <v>528</v>
      </c>
      <c r="L38" s="6">
        <f t="shared" si="7"/>
        <v>11336.159999999998</v>
      </c>
    </row>
    <row r="39" spans="1:12" ht="13.5" customHeight="1" x14ac:dyDescent="0.25">
      <c r="A39" s="12">
        <v>27</v>
      </c>
      <c r="B39" s="13" t="s">
        <v>37</v>
      </c>
      <c r="C39" s="12" t="s">
        <v>10</v>
      </c>
      <c r="D39" s="14">
        <v>21.46</v>
      </c>
      <c r="E39" s="15">
        <v>120</v>
      </c>
      <c r="F39" s="16">
        <f t="shared" si="4"/>
        <v>2575.2000000000003</v>
      </c>
      <c r="G39" s="15"/>
      <c r="H39" s="16">
        <f t="shared" si="1"/>
        <v>0</v>
      </c>
      <c r="I39" s="17">
        <f>120</f>
        <v>120</v>
      </c>
      <c r="J39" s="16">
        <f t="shared" ref="J39" si="40">I39*D39</f>
        <v>2575.2000000000003</v>
      </c>
      <c r="K39" s="15">
        <f t="shared" ref="K39" si="41">E39+G39-I39</f>
        <v>0</v>
      </c>
      <c r="L39" s="6">
        <f t="shared" si="7"/>
        <v>0</v>
      </c>
    </row>
    <row r="40" spans="1:12" ht="13.5" customHeight="1" x14ac:dyDescent="0.25">
      <c r="A40" s="12">
        <v>28</v>
      </c>
      <c r="B40" s="13" t="s">
        <v>38</v>
      </c>
      <c r="C40" s="12" t="s">
        <v>10</v>
      </c>
      <c r="D40" s="14">
        <v>25.2</v>
      </c>
      <c r="E40" s="15">
        <v>96</v>
      </c>
      <c r="F40" s="16">
        <f t="shared" si="4"/>
        <v>2419.1999999999998</v>
      </c>
      <c r="G40" s="15"/>
      <c r="H40" s="16">
        <f t="shared" si="1"/>
        <v>0</v>
      </c>
      <c r="I40" s="17">
        <v>96</v>
      </c>
      <c r="J40" s="16">
        <f t="shared" si="39"/>
        <v>2419.1999999999998</v>
      </c>
      <c r="K40" s="15">
        <f t="shared" si="3"/>
        <v>0</v>
      </c>
      <c r="L40" s="6">
        <f t="shared" si="7"/>
        <v>0</v>
      </c>
    </row>
    <row r="41" spans="1:12" ht="13.5" customHeight="1" x14ac:dyDescent="0.25">
      <c r="A41" s="12"/>
      <c r="B41" s="13" t="s">
        <v>38</v>
      </c>
      <c r="C41" s="12" t="s">
        <v>137</v>
      </c>
      <c r="D41" s="14">
        <v>21.46</v>
      </c>
      <c r="E41" s="15"/>
      <c r="F41" s="16"/>
      <c r="G41" s="15">
        <v>396</v>
      </c>
      <c r="H41" s="16">
        <f t="shared" si="1"/>
        <v>8498.16</v>
      </c>
      <c r="I41" s="17"/>
      <c r="J41" s="16"/>
      <c r="K41" s="15">
        <f t="shared" si="3"/>
        <v>396</v>
      </c>
      <c r="L41" s="6">
        <f t="shared" si="7"/>
        <v>8498.16</v>
      </c>
    </row>
    <row r="42" spans="1:12" ht="13.5" customHeight="1" x14ac:dyDescent="0.25">
      <c r="A42" s="12"/>
      <c r="B42" s="13" t="s">
        <v>82</v>
      </c>
      <c r="C42" s="12" t="s">
        <v>137</v>
      </c>
      <c r="D42" s="14">
        <v>24.2</v>
      </c>
      <c r="E42" s="15"/>
      <c r="F42" s="16"/>
      <c r="G42" s="15">
        <v>168</v>
      </c>
      <c r="H42" s="16">
        <f t="shared" si="1"/>
        <v>4065.6</v>
      </c>
      <c r="I42" s="17"/>
      <c r="J42" s="16"/>
      <c r="K42" s="15">
        <f t="shared" si="3"/>
        <v>168</v>
      </c>
      <c r="L42" s="6">
        <f t="shared" si="7"/>
        <v>4065.6</v>
      </c>
    </row>
    <row r="43" spans="1:12" ht="17.25" customHeight="1" x14ac:dyDescent="0.25">
      <c r="A43" s="12">
        <v>29</v>
      </c>
      <c r="B43" s="13" t="s">
        <v>82</v>
      </c>
      <c r="C43" s="12" t="s">
        <v>10</v>
      </c>
      <c r="D43" s="14">
        <v>28.4</v>
      </c>
      <c r="E43" s="15">
        <v>348</v>
      </c>
      <c r="F43" s="16">
        <f t="shared" si="4"/>
        <v>9883.1999999999989</v>
      </c>
      <c r="G43" s="15"/>
      <c r="H43" s="16">
        <f t="shared" si="1"/>
        <v>0</v>
      </c>
      <c r="I43" s="17"/>
      <c r="J43" s="16">
        <f t="shared" si="39"/>
        <v>0</v>
      </c>
      <c r="K43" s="15">
        <f t="shared" si="3"/>
        <v>348</v>
      </c>
      <c r="L43" s="6">
        <f t="shared" si="7"/>
        <v>9883.1999999999989</v>
      </c>
    </row>
    <row r="44" spans="1:12" ht="13.5" customHeight="1" x14ac:dyDescent="0.25">
      <c r="A44" s="12">
        <v>30</v>
      </c>
      <c r="B44" s="13" t="s">
        <v>39</v>
      </c>
      <c r="C44" s="12" t="s">
        <v>10</v>
      </c>
      <c r="D44" s="14">
        <v>66.150000000000006</v>
      </c>
      <c r="E44" s="15">
        <v>0</v>
      </c>
      <c r="F44" s="16">
        <f t="shared" si="4"/>
        <v>0</v>
      </c>
      <c r="G44" s="15"/>
      <c r="H44" s="16">
        <f t="shared" si="1"/>
        <v>0</v>
      </c>
      <c r="I44" s="17"/>
      <c r="J44" s="16">
        <f t="shared" si="39"/>
        <v>0</v>
      </c>
      <c r="K44" s="15">
        <f t="shared" si="3"/>
        <v>0</v>
      </c>
      <c r="L44" s="6">
        <f t="shared" si="7"/>
        <v>0</v>
      </c>
    </row>
    <row r="45" spans="1:12" ht="13.5" customHeight="1" x14ac:dyDescent="0.25">
      <c r="A45" s="12">
        <v>31</v>
      </c>
      <c r="B45" s="13" t="s">
        <v>40</v>
      </c>
      <c r="C45" s="12" t="s">
        <v>10</v>
      </c>
      <c r="D45" s="14">
        <v>66.150000000000006</v>
      </c>
      <c r="E45" s="15">
        <v>180</v>
      </c>
      <c r="F45" s="16">
        <f t="shared" si="4"/>
        <v>11907.000000000002</v>
      </c>
      <c r="G45" s="15"/>
      <c r="H45" s="16">
        <f t="shared" si="1"/>
        <v>0</v>
      </c>
      <c r="I45" s="17"/>
      <c r="J45" s="16">
        <f t="shared" si="39"/>
        <v>0</v>
      </c>
      <c r="K45" s="15">
        <f t="shared" si="3"/>
        <v>180</v>
      </c>
      <c r="L45" s="6">
        <f t="shared" si="7"/>
        <v>11907.000000000002</v>
      </c>
    </row>
    <row r="46" spans="1:12" ht="13.5" customHeight="1" x14ac:dyDescent="0.25">
      <c r="A46" s="12">
        <v>32</v>
      </c>
      <c r="B46" s="13" t="s">
        <v>41</v>
      </c>
      <c r="C46" s="12" t="s">
        <v>10</v>
      </c>
      <c r="D46" s="14">
        <v>66.150000000000006</v>
      </c>
      <c r="E46" s="15">
        <v>336</v>
      </c>
      <c r="F46" s="16">
        <f t="shared" si="4"/>
        <v>22226.400000000001</v>
      </c>
      <c r="G46" s="15"/>
      <c r="H46" s="16">
        <f t="shared" si="1"/>
        <v>0</v>
      </c>
      <c r="I46" s="17">
        <f>12+60+24</f>
        <v>96</v>
      </c>
      <c r="J46" s="16">
        <f t="shared" si="39"/>
        <v>6350.4000000000005</v>
      </c>
      <c r="K46" s="15">
        <f t="shared" si="3"/>
        <v>240</v>
      </c>
      <c r="L46" s="6">
        <f t="shared" si="7"/>
        <v>15876</v>
      </c>
    </row>
    <row r="47" spans="1:12" ht="13.5" customHeight="1" x14ac:dyDescent="0.25">
      <c r="A47" s="12"/>
      <c r="B47" s="13" t="s">
        <v>41</v>
      </c>
      <c r="C47" s="12" t="s">
        <v>10</v>
      </c>
      <c r="D47" s="14">
        <v>65.400000000000006</v>
      </c>
      <c r="E47" s="15">
        <v>408</v>
      </c>
      <c r="F47" s="16">
        <f t="shared" si="4"/>
        <v>26683.200000000001</v>
      </c>
      <c r="G47" s="15"/>
      <c r="H47" s="16">
        <f t="shared" si="1"/>
        <v>0</v>
      </c>
      <c r="I47" s="17"/>
      <c r="J47" s="16">
        <f t="shared" si="39"/>
        <v>0</v>
      </c>
      <c r="K47" s="15">
        <f t="shared" ref="K47" si="42">E47+G47-I47</f>
        <v>408</v>
      </c>
      <c r="L47" s="6">
        <f t="shared" si="7"/>
        <v>26683.200000000001</v>
      </c>
    </row>
    <row r="48" spans="1:12" ht="36.75" customHeight="1" x14ac:dyDescent="0.25">
      <c r="A48" s="12">
        <v>33</v>
      </c>
      <c r="B48" s="13" t="s">
        <v>57</v>
      </c>
      <c r="C48" s="12" t="s">
        <v>33</v>
      </c>
      <c r="D48" s="14">
        <v>56.23</v>
      </c>
      <c r="E48" s="15">
        <v>950</v>
      </c>
      <c r="F48" s="16">
        <f t="shared" si="4"/>
        <v>53418.5</v>
      </c>
      <c r="G48" s="15"/>
      <c r="H48" s="16">
        <f t="shared" si="1"/>
        <v>0</v>
      </c>
      <c r="I48" s="17">
        <f>200+100</f>
        <v>300</v>
      </c>
      <c r="J48" s="16">
        <f t="shared" ref="J48" si="43">I48*D48</f>
        <v>16869</v>
      </c>
      <c r="K48" s="15">
        <f t="shared" ref="K48:K49" si="44">E48+G48-I48</f>
        <v>650</v>
      </c>
      <c r="L48" s="6">
        <f t="shared" si="7"/>
        <v>36549.5</v>
      </c>
    </row>
    <row r="49" spans="1:12" ht="36.75" customHeight="1" x14ac:dyDescent="0.25">
      <c r="A49" s="12"/>
      <c r="B49" s="13" t="s">
        <v>134</v>
      </c>
      <c r="C49" s="12" t="s">
        <v>33</v>
      </c>
      <c r="D49" s="14">
        <v>59.17</v>
      </c>
      <c r="E49" s="15"/>
      <c r="F49" s="16"/>
      <c r="G49" s="15">
        <v>300</v>
      </c>
      <c r="H49" s="16">
        <f t="shared" si="1"/>
        <v>17751</v>
      </c>
      <c r="I49" s="17"/>
      <c r="J49" s="16"/>
      <c r="K49" s="15">
        <f t="shared" si="44"/>
        <v>300</v>
      </c>
      <c r="L49" s="6">
        <f t="shared" si="7"/>
        <v>17751</v>
      </c>
    </row>
    <row r="50" spans="1:12" ht="13.5" customHeight="1" x14ac:dyDescent="0.25">
      <c r="A50" s="12">
        <v>34</v>
      </c>
      <c r="B50" s="13" t="s">
        <v>54</v>
      </c>
      <c r="C50" s="12" t="s">
        <v>10</v>
      </c>
      <c r="D50" s="14">
        <v>17.5</v>
      </c>
      <c r="E50" s="15">
        <v>650</v>
      </c>
      <c r="F50" s="16">
        <f t="shared" si="4"/>
        <v>11375</v>
      </c>
      <c r="G50" s="15"/>
      <c r="H50" s="16">
        <f t="shared" si="1"/>
        <v>0</v>
      </c>
      <c r="I50" s="17">
        <f>50</f>
        <v>50</v>
      </c>
      <c r="J50" s="16">
        <f t="shared" ref="J50" si="45">I50*D50</f>
        <v>875</v>
      </c>
      <c r="K50" s="15">
        <f t="shared" ref="K50" si="46">E50+G50-I50</f>
        <v>600</v>
      </c>
      <c r="L50" s="6">
        <f t="shared" si="7"/>
        <v>10500</v>
      </c>
    </row>
    <row r="51" spans="1:12" ht="13.5" customHeight="1" x14ac:dyDescent="0.25">
      <c r="A51" s="12">
        <v>35</v>
      </c>
      <c r="B51" s="13" t="s">
        <v>32</v>
      </c>
      <c r="C51" s="12" t="s">
        <v>10</v>
      </c>
      <c r="D51" s="14">
        <v>21.05</v>
      </c>
      <c r="E51" s="15">
        <v>12</v>
      </c>
      <c r="F51" s="16">
        <f t="shared" si="4"/>
        <v>252.60000000000002</v>
      </c>
      <c r="G51" s="15">
        <v>1080</v>
      </c>
      <c r="H51" s="16">
        <f t="shared" si="1"/>
        <v>22734</v>
      </c>
      <c r="I51" s="17">
        <f>120+120+120</f>
        <v>360</v>
      </c>
      <c r="J51" s="16">
        <f t="shared" ref="J51" si="47">I51*D51</f>
        <v>7578</v>
      </c>
      <c r="K51" s="15">
        <f t="shared" ref="K51" si="48">E51+G51-I51</f>
        <v>732</v>
      </c>
      <c r="L51" s="6">
        <f t="shared" si="7"/>
        <v>15408.599999999999</v>
      </c>
    </row>
    <row r="52" spans="1:12" ht="27.75" customHeight="1" x14ac:dyDescent="0.25">
      <c r="A52" s="12">
        <v>36</v>
      </c>
      <c r="B52" s="13" t="s">
        <v>18</v>
      </c>
      <c r="C52" s="12" t="s">
        <v>10</v>
      </c>
      <c r="D52" s="14">
        <v>3.73</v>
      </c>
      <c r="E52" s="15">
        <v>2670</v>
      </c>
      <c r="F52" s="16">
        <f t="shared" si="4"/>
        <v>9959.1</v>
      </c>
      <c r="G52" s="15"/>
      <c r="H52" s="16">
        <f t="shared" si="1"/>
        <v>0</v>
      </c>
      <c r="I52" s="17"/>
      <c r="J52" s="16">
        <f t="shared" ref="J52" si="49">I52*D52</f>
        <v>0</v>
      </c>
      <c r="K52" s="15">
        <f t="shared" si="3"/>
        <v>2670</v>
      </c>
      <c r="L52" s="6">
        <f t="shared" si="7"/>
        <v>9959.1</v>
      </c>
    </row>
    <row r="53" spans="1:12" ht="29.25" customHeight="1" x14ac:dyDescent="0.25">
      <c r="A53" s="12">
        <v>37</v>
      </c>
      <c r="B53" s="13" t="s">
        <v>73</v>
      </c>
      <c r="C53" s="12" t="s">
        <v>10</v>
      </c>
      <c r="D53" s="14">
        <v>4.5</v>
      </c>
      <c r="E53" s="15">
        <v>1615</v>
      </c>
      <c r="F53" s="16">
        <f t="shared" si="4"/>
        <v>7267.5</v>
      </c>
      <c r="G53" s="15">
        <v>3000</v>
      </c>
      <c r="H53" s="16">
        <f t="shared" si="1"/>
        <v>13500</v>
      </c>
      <c r="I53" s="17">
        <f>300+50+300+300</f>
        <v>950</v>
      </c>
      <c r="J53" s="16">
        <f t="shared" ref="J53:J55" si="50">I53*D53</f>
        <v>4275</v>
      </c>
      <c r="K53" s="15">
        <f t="shared" ref="K53" si="51">E53+G53-I53</f>
        <v>3665</v>
      </c>
      <c r="L53" s="6">
        <f t="shared" si="7"/>
        <v>16492.5</v>
      </c>
    </row>
    <row r="54" spans="1:12" ht="32.25" customHeight="1" x14ac:dyDescent="0.25">
      <c r="A54" s="12">
        <v>38</v>
      </c>
      <c r="B54" s="13" t="s">
        <v>50</v>
      </c>
      <c r="C54" s="12" t="s">
        <v>10</v>
      </c>
      <c r="D54" s="14">
        <v>6.35</v>
      </c>
      <c r="E54" s="15">
        <v>340</v>
      </c>
      <c r="F54" s="16">
        <f t="shared" si="4"/>
        <v>2159</v>
      </c>
      <c r="G54" s="15"/>
      <c r="H54" s="16">
        <f t="shared" si="1"/>
        <v>0</v>
      </c>
      <c r="I54" s="17"/>
      <c r="J54" s="16">
        <f t="shared" si="50"/>
        <v>0</v>
      </c>
      <c r="K54" s="15">
        <f t="shared" ref="K54:K55" si="52">E54+G54-I54</f>
        <v>340</v>
      </c>
      <c r="L54" s="6">
        <f t="shared" si="7"/>
        <v>2159</v>
      </c>
    </row>
    <row r="55" spans="1:12" ht="32.25" customHeight="1" x14ac:dyDescent="0.25">
      <c r="A55" s="12">
        <v>39</v>
      </c>
      <c r="B55" s="13" t="s">
        <v>117</v>
      </c>
      <c r="C55" s="12" t="s">
        <v>10</v>
      </c>
      <c r="D55" s="14">
        <v>29.32</v>
      </c>
      <c r="E55" s="15">
        <v>200</v>
      </c>
      <c r="F55" s="16">
        <f t="shared" si="4"/>
        <v>5864</v>
      </c>
      <c r="G55" s="15">
        <v>1100</v>
      </c>
      <c r="H55" s="16">
        <f t="shared" si="1"/>
        <v>32252</v>
      </c>
      <c r="I55" s="17">
        <f>10+30+10+50+10</f>
        <v>110</v>
      </c>
      <c r="J55" s="16">
        <f t="shared" si="50"/>
        <v>3225.2</v>
      </c>
      <c r="K55" s="15">
        <f t="shared" si="52"/>
        <v>1190</v>
      </c>
      <c r="L55" s="6">
        <f t="shared" si="7"/>
        <v>34890.800000000003</v>
      </c>
    </row>
    <row r="56" spans="1:12" ht="13.5" customHeight="1" x14ac:dyDescent="0.25">
      <c r="A56" s="12">
        <v>40</v>
      </c>
      <c r="B56" s="13" t="s">
        <v>53</v>
      </c>
      <c r="C56" s="12" t="s">
        <v>10</v>
      </c>
      <c r="D56" s="14">
        <v>28.6</v>
      </c>
      <c r="E56" s="15">
        <v>810</v>
      </c>
      <c r="F56" s="16">
        <f t="shared" si="4"/>
        <v>23166</v>
      </c>
      <c r="G56" s="15"/>
      <c r="H56" s="16">
        <f t="shared" si="1"/>
        <v>0</v>
      </c>
      <c r="I56" s="17">
        <f>10+30+20+20+50+30+10</f>
        <v>170</v>
      </c>
      <c r="J56" s="16">
        <f t="shared" ref="J56:J65" si="53">I56*D56</f>
        <v>4862</v>
      </c>
      <c r="K56" s="15">
        <f t="shared" ref="K56" si="54">E56+G56-I56</f>
        <v>640</v>
      </c>
      <c r="L56" s="6">
        <f t="shared" si="7"/>
        <v>18304</v>
      </c>
    </row>
    <row r="57" spans="1:12" ht="24" customHeight="1" x14ac:dyDescent="0.25">
      <c r="A57" s="12">
        <v>41</v>
      </c>
      <c r="B57" s="13" t="s">
        <v>94</v>
      </c>
      <c r="C57" s="12" t="s">
        <v>10</v>
      </c>
      <c r="D57" s="14">
        <v>117.4</v>
      </c>
      <c r="E57" s="15">
        <v>30</v>
      </c>
      <c r="F57" s="16">
        <f t="shared" si="4"/>
        <v>3522</v>
      </c>
      <c r="G57" s="15"/>
      <c r="H57" s="16">
        <f t="shared" si="1"/>
        <v>0</v>
      </c>
      <c r="I57" s="17"/>
      <c r="J57" s="16">
        <f t="shared" ref="J57:J60" si="55">I57*D57</f>
        <v>0</v>
      </c>
      <c r="K57" s="15">
        <f t="shared" ref="K57" si="56">E57+G57-I57</f>
        <v>30</v>
      </c>
      <c r="L57" s="6">
        <f t="shared" si="7"/>
        <v>3522</v>
      </c>
    </row>
    <row r="58" spans="1:12" ht="27.75" customHeight="1" x14ac:dyDescent="0.25">
      <c r="A58" s="12">
        <v>42</v>
      </c>
      <c r="B58" s="13" t="s">
        <v>95</v>
      </c>
      <c r="C58" s="12" t="s">
        <v>10</v>
      </c>
      <c r="D58" s="14">
        <v>117.4</v>
      </c>
      <c r="E58" s="15">
        <v>30</v>
      </c>
      <c r="F58" s="16">
        <f t="shared" si="4"/>
        <v>3522</v>
      </c>
      <c r="G58" s="15"/>
      <c r="H58" s="16">
        <f t="shared" si="1"/>
        <v>0</v>
      </c>
      <c r="I58" s="17"/>
      <c r="J58" s="16">
        <f t="shared" si="55"/>
        <v>0</v>
      </c>
      <c r="K58" s="15">
        <f t="shared" ref="K58" si="57">E58+G58-I58</f>
        <v>30</v>
      </c>
      <c r="L58" s="6">
        <f t="shared" si="7"/>
        <v>3522</v>
      </c>
    </row>
    <row r="59" spans="1:12" ht="27.75" customHeight="1" x14ac:dyDescent="0.25">
      <c r="A59" s="12">
        <v>43</v>
      </c>
      <c r="B59" s="13" t="s">
        <v>103</v>
      </c>
      <c r="C59" s="12" t="s">
        <v>10</v>
      </c>
      <c r="D59" s="14">
        <v>19.2</v>
      </c>
      <c r="E59" s="15">
        <v>1800</v>
      </c>
      <c r="F59" s="16">
        <f t="shared" si="4"/>
        <v>34560</v>
      </c>
      <c r="G59" s="15"/>
      <c r="H59" s="16">
        <f t="shared" si="1"/>
        <v>0</v>
      </c>
      <c r="I59" s="17">
        <f>250</f>
        <v>250</v>
      </c>
      <c r="J59" s="16">
        <f t="shared" si="55"/>
        <v>4800</v>
      </c>
      <c r="K59" s="15">
        <f t="shared" ref="K59:K60" si="58">E59+G59-I59</f>
        <v>1550</v>
      </c>
      <c r="L59" s="6">
        <f t="shared" si="7"/>
        <v>29760</v>
      </c>
    </row>
    <row r="60" spans="1:12" ht="27.75" customHeight="1" x14ac:dyDescent="0.25">
      <c r="A60" s="12">
        <v>44</v>
      </c>
      <c r="B60" s="13" t="s">
        <v>119</v>
      </c>
      <c r="C60" s="12" t="s">
        <v>10</v>
      </c>
      <c r="D60" s="14">
        <v>22.48</v>
      </c>
      <c r="E60" s="15">
        <v>308</v>
      </c>
      <c r="F60" s="16">
        <f t="shared" si="4"/>
        <v>6923.84</v>
      </c>
      <c r="G60" s="15"/>
      <c r="H60" s="16">
        <f t="shared" si="1"/>
        <v>0</v>
      </c>
      <c r="I60" s="17">
        <f>24+24+12</f>
        <v>60</v>
      </c>
      <c r="J60" s="16">
        <f t="shared" si="55"/>
        <v>1348.8</v>
      </c>
      <c r="K60" s="15">
        <f t="shared" si="58"/>
        <v>248</v>
      </c>
      <c r="L60" s="6">
        <f t="shared" si="7"/>
        <v>5575.04</v>
      </c>
    </row>
    <row r="61" spans="1:12" ht="22.5" customHeight="1" x14ac:dyDescent="0.25">
      <c r="A61" s="12">
        <v>45</v>
      </c>
      <c r="B61" s="13" t="s">
        <v>68</v>
      </c>
      <c r="C61" s="12" t="s">
        <v>10</v>
      </c>
      <c r="D61" s="14">
        <v>52.3</v>
      </c>
      <c r="E61" s="15">
        <v>216</v>
      </c>
      <c r="F61" s="16">
        <f t="shared" si="4"/>
        <v>11296.8</v>
      </c>
      <c r="G61" s="15">
        <v>580</v>
      </c>
      <c r="H61" s="16">
        <f t="shared" si="1"/>
        <v>30334</v>
      </c>
      <c r="I61" s="17">
        <f>24+60+36+36+36+24+24+60</f>
        <v>300</v>
      </c>
      <c r="J61" s="16">
        <f t="shared" si="53"/>
        <v>15690</v>
      </c>
      <c r="K61" s="15">
        <f t="shared" ref="K61" si="59">E61+G61-I61</f>
        <v>496</v>
      </c>
      <c r="L61" s="6">
        <f t="shared" si="7"/>
        <v>25940.800000000003</v>
      </c>
    </row>
    <row r="62" spans="1:12" ht="26.25" customHeight="1" x14ac:dyDescent="0.25">
      <c r="A62" s="12">
        <v>46</v>
      </c>
      <c r="B62" s="13" t="s">
        <v>111</v>
      </c>
      <c r="C62" s="12" t="s">
        <v>10</v>
      </c>
      <c r="D62" s="14">
        <v>2.63</v>
      </c>
      <c r="E62" s="15">
        <v>100</v>
      </c>
      <c r="F62" s="16">
        <f t="shared" si="4"/>
        <v>263</v>
      </c>
      <c r="G62" s="15"/>
      <c r="H62" s="16">
        <f t="shared" si="1"/>
        <v>0</v>
      </c>
      <c r="I62" s="17">
        <v>100</v>
      </c>
      <c r="J62" s="16">
        <f t="shared" ref="J62:J64" si="60">I62*D62</f>
        <v>263</v>
      </c>
      <c r="K62" s="15">
        <f t="shared" ref="K62:K64" si="61">E62+G62-I62</f>
        <v>0</v>
      </c>
      <c r="L62" s="6">
        <f t="shared" si="7"/>
        <v>0</v>
      </c>
    </row>
    <row r="63" spans="1:12" ht="26.25" customHeight="1" x14ac:dyDescent="0.25">
      <c r="A63" s="12">
        <v>47</v>
      </c>
      <c r="B63" s="13" t="s">
        <v>114</v>
      </c>
      <c r="C63" s="12" t="s">
        <v>10</v>
      </c>
      <c r="D63" s="14">
        <v>2.82</v>
      </c>
      <c r="E63" s="15">
        <v>850</v>
      </c>
      <c r="F63" s="16">
        <f t="shared" si="4"/>
        <v>2397</v>
      </c>
      <c r="G63" s="15"/>
      <c r="H63" s="16">
        <f t="shared" si="1"/>
        <v>0</v>
      </c>
      <c r="I63" s="17">
        <v>850</v>
      </c>
      <c r="J63" s="16">
        <f t="shared" si="60"/>
        <v>2397</v>
      </c>
      <c r="K63" s="15">
        <f t="shared" si="61"/>
        <v>0</v>
      </c>
      <c r="L63" s="6">
        <f t="shared" si="7"/>
        <v>0</v>
      </c>
    </row>
    <row r="64" spans="1:12" ht="26.25" customHeight="1" x14ac:dyDescent="0.25">
      <c r="A64" s="12">
        <v>48</v>
      </c>
      <c r="B64" s="13" t="s">
        <v>115</v>
      </c>
      <c r="C64" s="12" t="s">
        <v>10</v>
      </c>
      <c r="D64" s="14">
        <v>10.78</v>
      </c>
      <c r="E64" s="15">
        <v>900</v>
      </c>
      <c r="F64" s="16">
        <f t="shared" si="4"/>
        <v>9702</v>
      </c>
      <c r="G64" s="15"/>
      <c r="H64" s="16">
        <f t="shared" si="1"/>
        <v>0</v>
      </c>
      <c r="I64" s="17"/>
      <c r="J64" s="16">
        <f t="shared" si="60"/>
        <v>0</v>
      </c>
      <c r="K64" s="15">
        <f t="shared" si="61"/>
        <v>900</v>
      </c>
      <c r="L64" s="6">
        <f t="shared" si="7"/>
        <v>9702</v>
      </c>
    </row>
    <row r="65" spans="1:12" ht="28.5" customHeight="1" x14ac:dyDescent="0.25">
      <c r="A65" s="12">
        <v>49</v>
      </c>
      <c r="B65" s="13" t="s">
        <v>55</v>
      </c>
      <c r="C65" s="12" t="s">
        <v>10</v>
      </c>
      <c r="D65" s="14">
        <v>7.06</v>
      </c>
      <c r="E65" s="15">
        <v>850</v>
      </c>
      <c r="F65" s="16">
        <f t="shared" si="4"/>
        <v>6001</v>
      </c>
      <c r="G65" s="15"/>
      <c r="H65" s="16">
        <f t="shared" si="1"/>
        <v>0</v>
      </c>
      <c r="I65" s="17">
        <v>850</v>
      </c>
      <c r="J65" s="16">
        <f t="shared" si="53"/>
        <v>6001</v>
      </c>
      <c r="K65" s="15">
        <f t="shared" ref="K65" si="62">E65+G65-I65</f>
        <v>0</v>
      </c>
      <c r="L65" s="6">
        <f t="shared" si="7"/>
        <v>0</v>
      </c>
    </row>
    <row r="66" spans="1:12" ht="37.5" customHeight="1" x14ac:dyDescent="0.25">
      <c r="A66" s="12">
        <v>50</v>
      </c>
      <c r="B66" s="13" t="s">
        <v>27</v>
      </c>
      <c r="C66" s="12" t="s">
        <v>10</v>
      </c>
      <c r="D66" s="14">
        <v>174.7</v>
      </c>
      <c r="E66" s="15">
        <v>130</v>
      </c>
      <c r="F66" s="16">
        <f t="shared" si="4"/>
        <v>22711</v>
      </c>
      <c r="G66" s="15"/>
      <c r="H66" s="16">
        <f t="shared" si="1"/>
        <v>0</v>
      </c>
      <c r="I66" s="17"/>
      <c r="J66" s="16">
        <f t="shared" ref="J66:J67" si="63">I66*D66</f>
        <v>0</v>
      </c>
      <c r="K66" s="15">
        <f t="shared" si="3"/>
        <v>130</v>
      </c>
      <c r="L66" s="6">
        <f t="shared" si="7"/>
        <v>22711</v>
      </c>
    </row>
    <row r="67" spans="1:12" ht="37.5" customHeight="1" x14ac:dyDescent="0.25">
      <c r="A67" s="12">
        <v>51</v>
      </c>
      <c r="B67" s="13" t="s">
        <v>129</v>
      </c>
      <c r="C67" s="12" t="s">
        <v>10</v>
      </c>
      <c r="D67" s="14">
        <v>122.54</v>
      </c>
      <c r="E67" s="15"/>
      <c r="F67" s="16"/>
      <c r="G67" s="15">
        <v>100</v>
      </c>
      <c r="H67" s="16">
        <f t="shared" si="1"/>
        <v>12254</v>
      </c>
      <c r="I67" s="17">
        <v>100</v>
      </c>
      <c r="J67" s="16">
        <f t="shared" si="63"/>
        <v>12254</v>
      </c>
      <c r="K67" s="15">
        <f t="shared" si="3"/>
        <v>0</v>
      </c>
      <c r="L67" s="6">
        <f t="shared" si="7"/>
        <v>0</v>
      </c>
    </row>
    <row r="68" spans="1:12" ht="36.75" customHeight="1" x14ac:dyDescent="0.25">
      <c r="A68" s="12">
        <v>52</v>
      </c>
      <c r="B68" s="13" t="s">
        <v>26</v>
      </c>
      <c r="C68" s="12" t="s">
        <v>10</v>
      </c>
      <c r="D68" s="14">
        <v>168.4</v>
      </c>
      <c r="E68" s="15">
        <v>390</v>
      </c>
      <c r="F68" s="16">
        <f t="shared" si="4"/>
        <v>65676</v>
      </c>
      <c r="G68" s="15"/>
      <c r="H68" s="16">
        <f t="shared" si="1"/>
        <v>0</v>
      </c>
      <c r="I68" s="17"/>
      <c r="J68" s="16">
        <f t="shared" ref="J68:J76" si="64">I68*D68</f>
        <v>0</v>
      </c>
      <c r="K68" s="15">
        <f t="shared" si="3"/>
        <v>390</v>
      </c>
      <c r="L68" s="6">
        <f t="shared" si="7"/>
        <v>65676</v>
      </c>
    </row>
    <row r="69" spans="1:12" ht="13.5" customHeight="1" x14ac:dyDescent="0.25">
      <c r="A69" s="12">
        <v>53</v>
      </c>
      <c r="B69" s="13" t="s">
        <v>31</v>
      </c>
      <c r="C69" s="12" t="s">
        <v>10</v>
      </c>
      <c r="D69" s="14">
        <v>50.18</v>
      </c>
      <c r="E69" s="15">
        <v>240</v>
      </c>
      <c r="F69" s="16">
        <f t="shared" si="4"/>
        <v>12043.2</v>
      </c>
      <c r="G69" s="15"/>
      <c r="H69" s="16">
        <f t="shared" si="1"/>
        <v>0</v>
      </c>
      <c r="I69" s="17"/>
      <c r="J69" s="16">
        <f t="shared" si="64"/>
        <v>0</v>
      </c>
      <c r="K69" s="15">
        <f t="shared" si="3"/>
        <v>240</v>
      </c>
      <c r="L69" s="6">
        <f t="shared" si="7"/>
        <v>12043.2</v>
      </c>
    </row>
    <row r="70" spans="1:12" ht="13.5" customHeight="1" x14ac:dyDescent="0.25">
      <c r="A70" s="12">
        <v>54</v>
      </c>
      <c r="B70" s="13" t="s">
        <v>86</v>
      </c>
      <c r="C70" s="12" t="s">
        <v>10</v>
      </c>
      <c r="D70" s="14">
        <v>1638.17</v>
      </c>
      <c r="E70" s="15">
        <v>14</v>
      </c>
      <c r="F70" s="16">
        <f t="shared" si="4"/>
        <v>22934.38</v>
      </c>
      <c r="G70" s="15"/>
      <c r="H70" s="16">
        <f t="shared" si="1"/>
        <v>0</v>
      </c>
      <c r="I70" s="17"/>
      <c r="J70" s="16">
        <f t="shared" si="64"/>
        <v>0</v>
      </c>
      <c r="K70" s="15">
        <f t="shared" ref="K70:L86" si="65">E70+G70-I70</f>
        <v>14</v>
      </c>
      <c r="L70" s="6">
        <f t="shared" si="65"/>
        <v>22934.38</v>
      </c>
    </row>
    <row r="71" spans="1:12" ht="26.25" customHeight="1" x14ac:dyDescent="0.25">
      <c r="A71" s="12">
        <v>55</v>
      </c>
      <c r="B71" s="13" t="s">
        <v>108</v>
      </c>
      <c r="C71" s="12" t="s">
        <v>10</v>
      </c>
      <c r="D71" s="14">
        <v>386</v>
      </c>
      <c r="E71" s="15">
        <v>3</v>
      </c>
      <c r="F71" s="16">
        <f t="shared" si="4"/>
        <v>1158</v>
      </c>
      <c r="G71" s="15"/>
      <c r="H71" s="16">
        <f t="shared" si="1"/>
        <v>0</v>
      </c>
      <c r="I71" s="17"/>
      <c r="J71" s="16">
        <f t="shared" si="64"/>
        <v>0</v>
      </c>
      <c r="K71" s="15">
        <f t="shared" ref="K71" si="66">E71+G71-I71</f>
        <v>3</v>
      </c>
      <c r="L71" s="6">
        <f t="shared" si="65"/>
        <v>1158</v>
      </c>
    </row>
    <row r="72" spans="1:12" ht="13.5" customHeight="1" x14ac:dyDescent="0.25">
      <c r="A72" s="12">
        <v>56</v>
      </c>
      <c r="B72" s="13" t="s">
        <v>35</v>
      </c>
      <c r="C72" s="12" t="s">
        <v>10</v>
      </c>
      <c r="D72" s="14">
        <v>17.5</v>
      </c>
      <c r="E72" s="15">
        <v>50</v>
      </c>
      <c r="F72" s="16">
        <f t="shared" si="4"/>
        <v>875</v>
      </c>
      <c r="G72" s="15"/>
      <c r="H72" s="16">
        <f t="shared" si="1"/>
        <v>0</v>
      </c>
      <c r="I72" s="17"/>
      <c r="J72" s="16">
        <f t="shared" si="64"/>
        <v>0</v>
      </c>
      <c r="K72" s="15">
        <f t="shared" si="3"/>
        <v>50</v>
      </c>
      <c r="L72" s="6">
        <f t="shared" si="65"/>
        <v>875</v>
      </c>
    </row>
    <row r="73" spans="1:12" ht="13.5" customHeight="1" x14ac:dyDescent="0.25">
      <c r="A73" s="12"/>
      <c r="B73" s="13" t="s">
        <v>35</v>
      </c>
      <c r="C73" s="12" t="s">
        <v>10</v>
      </c>
      <c r="D73" s="14">
        <v>23.32</v>
      </c>
      <c r="E73" s="15"/>
      <c r="F73" s="16"/>
      <c r="G73" s="15">
        <v>300</v>
      </c>
      <c r="H73" s="16">
        <f t="shared" si="1"/>
        <v>6996</v>
      </c>
      <c r="I73" s="17"/>
      <c r="J73" s="16">
        <f t="shared" si="64"/>
        <v>0</v>
      </c>
      <c r="K73" s="15">
        <f t="shared" si="3"/>
        <v>300</v>
      </c>
      <c r="L73" s="6">
        <f t="shared" si="65"/>
        <v>6996</v>
      </c>
    </row>
    <row r="74" spans="1:12" ht="27" customHeight="1" x14ac:dyDescent="0.25">
      <c r="A74" s="12">
        <v>57</v>
      </c>
      <c r="B74" s="13" t="s">
        <v>59</v>
      </c>
      <c r="C74" s="12" t="s">
        <v>10</v>
      </c>
      <c r="D74" s="14">
        <v>7.96</v>
      </c>
      <c r="E74" s="15">
        <v>300</v>
      </c>
      <c r="F74" s="16">
        <f t="shared" si="4"/>
        <v>2388</v>
      </c>
      <c r="G74" s="15"/>
      <c r="H74" s="16">
        <f t="shared" si="1"/>
        <v>0</v>
      </c>
      <c r="I74" s="17"/>
      <c r="J74" s="16">
        <f t="shared" si="64"/>
        <v>0</v>
      </c>
      <c r="K74" s="15">
        <f t="shared" ref="K74" si="67">E74+G74-I74</f>
        <v>300</v>
      </c>
      <c r="L74" s="6">
        <f t="shared" si="65"/>
        <v>2388</v>
      </c>
    </row>
    <row r="75" spans="1:12" ht="40.5" customHeight="1" x14ac:dyDescent="0.25">
      <c r="A75" s="12">
        <v>58</v>
      </c>
      <c r="B75" s="13" t="s">
        <v>43</v>
      </c>
      <c r="C75" s="12" t="s">
        <v>10</v>
      </c>
      <c r="D75" s="14">
        <v>22.8</v>
      </c>
      <c r="E75" s="15">
        <v>130</v>
      </c>
      <c r="F75" s="16">
        <f t="shared" si="4"/>
        <v>2964</v>
      </c>
      <c r="G75" s="15"/>
      <c r="H75" s="16">
        <f t="shared" si="1"/>
        <v>0</v>
      </c>
      <c r="I75" s="17">
        <f>20</f>
        <v>20</v>
      </c>
      <c r="J75" s="16">
        <f t="shared" si="64"/>
        <v>456</v>
      </c>
      <c r="K75" s="15">
        <f t="shared" si="3"/>
        <v>110</v>
      </c>
      <c r="L75" s="6">
        <f t="shared" si="65"/>
        <v>2508</v>
      </c>
    </row>
    <row r="76" spans="1:12" ht="15" customHeight="1" x14ac:dyDescent="0.25">
      <c r="A76" s="12">
        <v>59</v>
      </c>
      <c r="B76" s="13" t="s">
        <v>19</v>
      </c>
      <c r="C76" s="12" t="s">
        <v>10</v>
      </c>
      <c r="D76" s="14">
        <v>33.049999999999997</v>
      </c>
      <c r="E76" s="15">
        <v>80</v>
      </c>
      <c r="F76" s="16">
        <f t="shared" si="4"/>
        <v>2644</v>
      </c>
      <c r="G76" s="15"/>
      <c r="H76" s="16">
        <f t="shared" si="1"/>
        <v>0</v>
      </c>
      <c r="I76" s="17"/>
      <c r="J76" s="16">
        <f t="shared" si="64"/>
        <v>0</v>
      </c>
      <c r="K76" s="15">
        <f t="shared" ref="K76" si="68">E76+G76-I76</f>
        <v>80</v>
      </c>
      <c r="L76" s="6">
        <f t="shared" si="65"/>
        <v>2644</v>
      </c>
    </row>
    <row r="77" spans="1:12" ht="14.25" customHeight="1" x14ac:dyDescent="0.25">
      <c r="A77" s="12"/>
      <c r="B77" s="13" t="s">
        <v>19</v>
      </c>
      <c r="C77" s="12" t="s">
        <v>10</v>
      </c>
      <c r="D77" s="14">
        <v>46</v>
      </c>
      <c r="E77" s="15">
        <v>115</v>
      </c>
      <c r="F77" s="16">
        <f t="shared" si="4"/>
        <v>5290</v>
      </c>
      <c r="G77" s="15"/>
      <c r="H77" s="16">
        <f t="shared" si="1"/>
        <v>0</v>
      </c>
      <c r="I77" s="17"/>
      <c r="J77" s="16">
        <f t="shared" ref="J77:J89" si="69">I77*D77</f>
        <v>0</v>
      </c>
      <c r="K77" s="15">
        <f t="shared" si="3"/>
        <v>115</v>
      </c>
      <c r="L77" s="6">
        <f t="shared" si="65"/>
        <v>5290</v>
      </c>
    </row>
    <row r="78" spans="1:12" ht="14.25" customHeight="1" x14ac:dyDescent="0.25">
      <c r="A78" s="12">
        <v>60</v>
      </c>
      <c r="B78" s="13" t="s">
        <v>65</v>
      </c>
      <c r="C78" s="12" t="s">
        <v>10</v>
      </c>
      <c r="D78" s="14">
        <v>47.71</v>
      </c>
      <c r="E78" s="15">
        <v>170</v>
      </c>
      <c r="F78" s="16">
        <f t="shared" si="4"/>
        <v>8110.7</v>
      </c>
      <c r="G78" s="15"/>
      <c r="H78" s="16">
        <f t="shared" si="1"/>
        <v>0</v>
      </c>
      <c r="I78" s="17"/>
      <c r="J78" s="16">
        <f t="shared" ref="J78" si="70">I78*D78</f>
        <v>0</v>
      </c>
      <c r="K78" s="15">
        <f t="shared" ref="K78" si="71">E78+G78-I78</f>
        <v>170</v>
      </c>
      <c r="L78" s="6">
        <f t="shared" si="65"/>
        <v>8110.7</v>
      </c>
    </row>
    <row r="79" spans="1:12" ht="13.5" customHeight="1" x14ac:dyDescent="0.25">
      <c r="A79" s="12">
        <v>61</v>
      </c>
      <c r="B79" s="13" t="s">
        <v>45</v>
      </c>
      <c r="C79" s="12" t="s">
        <v>10</v>
      </c>
      <c r="D79" s="14">
        <v>16</v>
      </c>
      <c r="E79" s="15">
        <v>800</v>
      </c>
      <c r="F79" s="16">
        <f t="shared" si="4"/>
        <v>12800</v>
      </c>
      <c r="G79" s="15"/>
      <c r="H79" s="16">
        <f t="shared" si="1"/>
        <v>0</v>
      </c>
      <c r="I79" s="17">
        <f>10+10</f>
        <v>20</v>
      </c>
      <c r="J79" s="16">
        <f t="shared" si="69"/>
        <v>320</v>
      </c>
      <c r="K79" s="15">
        <f t="shared" ref="K79:L131" si="72">E79+G79-I79</f>
        <v>780</v>
      </c>
      <c r="L79" s="6">
        <f t="shared" si="65"/>
        <v>12480</v>
      </c>
    </row>
    <row r="80" spans="1:12" ht="13.5" customHeight="1" x14ac:dyDescent="0.25">
      <c r="A80" s="12">
        <v>62</v>
      </c>
      <c r="B80" s="13" t="s">
        <v>42</v>
      </c>
      <c r="C80" s="12" t="s">
        <v>10</v>
      </c>
      <c r="D80" s="14">
        <v>281.2</v>
      </c>
      <c r="E80" s="15">
        <v>22</v>
      </c>
      <c r="F80" s="16">
        <f t="shared" ref="F80" si="73">E80*D80</f>
        <v>6186.4</v>
      </c>
      <c r="G80" s="15"/>
      <c r="H80" s="16">
        <f t="shared" si="1"/>
        <v>0</v>
      </c>
      <c r="I80" s="17"/>
      <c r="J80" s="16">
        <f t="shared" si="69"/>
        <v>0</v>
      </c>
      <c r="K80" s="15">
        <f t="shared" si="72"/>
        <v>22</v>
      </c>
      <c r="L80" s="6">
        <f t="shared" si="65"/>
        <v>6186.4</v>
      </c>
    </row>
    <row r="81" spans="1:12" ht="29.25" customHeight="1" x14ac:dyDescent="0.25">
      <c r="A81" s="12">
        <v>63</v>
      </c>
      <c r="B81" s="13" t="s">
        <v>44</v>
      </c>
      <c r="C81" s="12" t="s">
        <v>10</v>
      </c>
      <c r="D81" s="14">
        <v>37.1</v>
      </c>
      <c r="E81" s="15">
        <v>870</v>
      </c>
      <c r="F81" s="16">
        <f t="shared" si="4"/>
        <v>32277</v>
      </c>
      <c r="G81" s="15"/>
      <c r="H81" s="16">
        <f t="shared" si="1"/>
        <v>0</v>
      </c>
      <c r="I81" s="17"/>
      <c r="J81" s="16">
        <f t="shared" si="69"/>
        <v>0</v>
      </c>
      <c r="K81" s="15">
        <f t="shared" si="72"/>
        <v>870</v>
      </c>
      <c r="L81" s="6">
        <f t="shared" si="65"/>
        <v>32277</v>
      </c>
    </row>
    <row r="82" spans="1:12" ht="22.5" customHeight="1" x14ac:dyDescent="0.25">
      <c r="A82" s="12">
        <v>64</v>
      </c>
      <c r="B82" s="13" t="s">
        <v>62</v>
      </c>
      <c r="C82" s="12" t="s">
        <v>10</v>
      </c>
      <c r="D82" s="14">
        <v>58.1</v>
      </c>
      <c r="E82" s="15">
        <v>100</v>
      </c>
      <c r="F82" s="16">
        <f t="shared" si="4"/>
        <v>5810</v>
      </c>
      <c r="G82" s="15"/>
      <c r="H82" s="16">
        <f t="shared" si="1"/>
        <v>0</v>
      </c>
      <c r="I82" s="17"/>
      <c r="J82" s="16">
        <f t="shared" si="69"/>
        <v>0</v>
      </c>
      <c r="K82" s="15">
        <f t="shared" ref="K82" si="74">E82+G82-I82</f>
        <v>100</v>
      </c>
      <c r="L82" s="6">
        <f t="shared" si="65"/>
        <v>5810</v>
      </c>
    </row>
    <row r="83" spans="1:12" ht="29.25" customHeight="1" x14ac:dyDescent="0.25">
      <c r="A83" s="12">
        <v>65</v>
      </c>
      <c r="B83" s="13" t="s">
        <v>51</v>
      </c>
      <c r="C83" s="12" t="s">
        <v>10</v>
      </c>
      <c r="D83" s="14">
        <v>37.74</v>
      </c>
      <c r="E83" s="15">
        <v>200</v>
      </c>
      <c r="F83" s="16">
        <f t="shared" si="4"/>
        <v>7548</v>
      </c>
      <c r="G83" s="15"/>
      <c r="H83" s="16">
        <f t="shared" si="1"/>
        <v>0</v>
      </c>
      <c r="I83" s="17">
        <f>50+30</f>
        <v>80</v>
      </c>
      <c r="J83" s="16">
        <f t="shared" si="69"/>
        <v>3019.2000000000003</v>
      </c>
      <c r="K83" s="15">
        <f t="shared" ref="K83:K85" si="75">E83+G83-I83</f>
        <v>120</v>
      </c>
      <c r="L83" s="6">
        <f t="shared" si="65"/>
        <v>4528.7999999999993</v>
      </c>
    </row>
    <row r="84" spans="1:12" ht="29.25" customHeight="1" x14ac:dyDescent="0.25">
      <c r="A84" s="12">
        <v>66</v>
      </c>
      <c r="B84" s="13" t="s">
        <v>118</v>
      </c>
      <c r="C84" s="12" t="s">
        <v>10</v>
      </c>
      <c r="D84" s="14">
        <v>17.75</v>
      </c>
      <c r="E84" s="15">
        <v>194</v>
      </c>
      <c r="F84" s="16">
        <f t="shared" si="4"/>
        <v>3443.5</v>
      </c>
      <c r="G84" s="15"/>
      <c r="H84" s="16">
        <f t="shared" si="1"/>
        <v>0</v>
      </c>
      <c r="I84" s="17">
        <f>3</f>
        <v>3</v>
      </c>
      <c r="J84" s="16">
        <f t="shared" si="69"/>
        <v>53.25</v>
      </c>
      <c r="K84" s="15">
        <f t="shared" si="75"/>
        <v>191</v>
      </c>
      <c r="L84" s="6">
        <f t="shared" si="65"/>
        <v>3390.25</v>
      </c>
    </row>
    <row r="85" spans="1:12" ht="29.25" customHeight="1" x14ac:dyDescent="0.25">
      <c r="A85" s="12">
        <v>67</v>
      </c>
      <c r="B85" s="13" t="s">
        <v>116</v>
      </c>
      <c r="C85" s="12" t="s">
        <v>10</v>
      </c>
      <c r="D85" s="14">
        <v>81.150000000000006</v>
      </c>
      <c r="E85" s="15">
        <v>570</v>
      </c>
      <c r="F85" s="16">
        <f t="shared" si="4"/>
        <v>46255.5</v>
      </c>
      <c r="G85" s="15"/>
      <c r="H85" s="16">
        <f t="shared" si="1"/>
        <v>0</v>
      </c>
      <c r="I85" s="17">
        <f>180+60</f>
        <v>240</v>
      </c>
      <c r="J85" s="16">
        <f t="shared" si="69"/>
        <v>19476</v>
      </c>
      <c r="K85" s="15">
        <f t="shared" si="75"/>
        <v>330</v>
      </c>
      <c r="L85" s="6">
        <f t="shared" si="65"/>
        <v>26779.5</v>
      </c>
    </row>
    <row r="86" spans="1:12" ht="17.25" customHeight="1" x14ac:dyDescent="0.25">
      <c r="A86" s="12">
        <v>68</v>
      </c>
      <c r="B86" s="13" t="s">
        <v>71</v>
      </c>
      <c r="C86" s="12" t="s">
        <v>10</v>
      </c>
      <c r="D86" s="14">
        <v>1.32</v>
      </c>
      <c r="E86" s="15">
        <v>8200</v>
      </c>
      <c r="F86" s="16">
        <f t="shared" si="4"/>
        <v>10824</v>
      </c>
      <c r="G86" s="15"/>
      <c r="H86" s="16">
        <f t="shared" si="1"/>
        <v>0</v>
      </c>
      <c r="I86" s="17">
        <f>500+200+300</f>
        <v>1000</v>
      </c>
      <c r="J86" s="16">
        <f t="shared" ref="J86:J87" si="76">I86*D86</f>
        <v>1320</v>
      </c>
      <c r="K86" s="15">
        <f t="shared" ref="K86" si="77">E86+G86-I86</f>
        <v>7200</v>
      </c>
      <c r="L86" s="6">
        <f t="shared" si="65"/>
        <v>9504</v>
      </c>
    </row>
    <row r="87" spans="1:12" ht="17.25" customHeight="1" x14ac:dyDescent="0.25">
      <c r="A87" s="12">
        <v>69</v>
      </c>
      <c r="B87" s="13" t="s">
        <v>80</v>
      </c>
      <c r="C87" s="12" t="s">
        <v>10</v>
      </c>
      <c r="D87" s="14">
        <v>0.41</v>
      </c>
      <c r="E87" s="15">
        <v>14200</v>
      </c>
      <c r="F87" s="16">
        <f t="shared" si="4"/>
        <v>5822</v>
      </c>
      <c r="G87" s="15"/>
      <c r="H87" s="16">
        <f t="shared" si="1"/>
        <v>0</v>
      </c>
      <c r="I87" s="17">
        <f>500+500+100+500+1000+800</f>
        <v>3400</v>
      </c>
      <c r="J87" s="16">
        <f t="shared" si="76"/>
        <v>1394</v>
      </c>
      <c r="K87" s="15">
        <f t="shared" ref="K87:L103" si="78">E87+G87-I87</f>
        <v>10800</v>
      </c>
      <c r="L87" s="6">
        <f t="shared" si="78"/>
        <v>4428</v>
      </c>
    </row>
    <row r="88" spans="1:12" ht="35.25" customHeight="1" x14ac:dyDescent="0.25">
      <c r="A88" s="12">
        <v>70</v>
      </c>
      <c r="B88" s="13" t="s">
        <v>30</v>
      </c>
      <c r="C88" s="12" t="s">
        <v>10</v>
      </c>
      <c r="D88" s="14">
        <v>1.31</v>
      </c>
      <c r="E88" s="15">
        <v>3400</v>
      </c>
      <c r="F88" s="16">
        <f t="shared" si="4"/>
        <v>4454</v>
      </c>
      <c r="G88" s="15"/>
      <c r="H88" s="16">
        <f t="shared" si="1"/>
        <v>0</v>
      </c>
      <c r="I88" s="17">
        <f>500+500</f>
        <v>1000</v>
      </c>
      <c r="J88" s="16">
        <f t="shared" si="69"/>
        <v>1310</v>
      </c>
      <c r="K88" s="15">
        <f t="shared" si="72"/>
        <v>2400</v>
      </c>
      <c r="L88" s="6">
        <f t="shared" si="78"/>
        <v>3144</v>
      </c>
    </row>
    <row r="89" spans="1:12" ht="35.25" customHeight="1" x14ac:dyDescent="0.25">
      <c r="A89" s="12">
        <v>71</v>
      </c>
      <c r="B89" s="13" t="s">
        <v>61</v>
      </c>
      <c r="C89" s="12" t="s">
        <v>10</v>
      </c>
      <c r="D89" s="14">
        <v>148.19999999999999</v>
      </c>
      <c r="E89" s="15">
        <v>100</v>
      </c>
      <c r="F89" s="16">
        <f t="shared" si="4"/>
        <v>14819.999999999998</v>
      </c>
      <c r="G89" s="15"/>
      <c r="H89" s="16">
        <f t="shared" si="1"/>
        <v>0</v>
      </c>
      <c r="I89" s="17"/>
      <c r="J89" s="16">
        <f t="shared" si="69"/>
        <v>0</v>
      </c>
      <c r="K89" s="15">
        <f t="shared" ref="K89" si="79">E89+G89-I89</f>
        <v>100</v>
      </c>
      <c r="L89" s="6">
        <f t="shared" si="78"/>
        <v>14819.999999999998</v>
      </c>
    </row>
    <row r="90" spans="1:12" ht="39" customHeight="1" x14ac:dyDescent="0.25">
      <c r="A90" s="12">
        <v>72</v>
      </c>
      <c r="B90" s="13" t="s">
        <v>60</v>
      </c>
      <c r="C90" s="12" t="s">
        <v>10</v>
      </c>
      <c r="D90" s="14">
        <v>98.97</v>
      </c>
      <c r="E90" s="15">
        <v>270</v>
      </c>
      <c r="F90" s="16">
        <f t="shared" si="4"/>
        <v>26721.9</v>
      </c>
      <c r="G90" s="15"/>
      <c r="H90" s="16">
        <f t="shared" si="1"/>
        <v>0</v>
      </c>
      <c r="I90" s="17">
        <f>40+40</f>
        <v>80</v>
      </c>
      <c r="J90" s="16">
        <f t="shared" ref="J90" si="80">I90*D90</f>
        <v>7917.6</v>
      </c>
      <c r="K90" s="15">
        <f t="shared" ref="K90" si="81">E90+G90-I90</f>
        <v>190</v>
      </c>
      <c r="L90" s="6">
        <f t="shared" si="78"/>
        <v>18804.300000000003</v>
      </c>
    </row>
    <row r="91" spans="1:12" ht="39.75" customHeight="1" x14ac:dyDescent="0.25">
      <c r="A91" s="12">
        <v>73</v>
      </c>
      <c r="B91" s="13" t="s">
        <v>79</v>
      </c>
      <c r="C91" s="12" t="s">
        <v>10</v>
      </c>
      <c r="D91" s="14">
        <v>55</v>
      </c>
      <c r="E91" s="15">
        <v>0</v>
      </c>
      <c r="F91" s="16">
        <f t="shared" si="4"/>
        <v>0</v>
      </c>
      <c r="G91" s="15"/>
      <c r="H91" s="16">
        <f t="shared" si="1"/>
        <v>0</v>
      </c>
      <c r="I91" s="17"/>
      <c r="J91" s="16">
        <f t="shared" ref="J91:J92" si="82">I91*D91</f>
        <v>0</v>
      </c>
      <c r="K91" s="15">
        <f t="shared" ref="K91:K92" si="83">E91+G91-I91</f>
        <v>0</v>
      </c>
      <c r="L91" s="6">
        <f t="shared" si="78"/>
        <v>0</v>
      </c>
    </row>
    <row r="92" spans="1:12" ht="39.75" customHeight="1" x14ac:dyDescent="0.25">
      <c r="A92" s="12">
        <v>74</v>
      </c>
      <c r="B92" s="13" t="s">
        <v>135</v>
      </c>
      <c r="C92" s="12" t="s">
        <v>10</v>
      </c>
      <c r="D92" s="14">
        <v>109.62</v>
      </c>
      <c r="E92" s="15"/>
      <c r="F92" s="16"/>
      <c r="G92" s="15">
        <v>200</v>
      </c>
      <c r="H92" s="16">
        <f t="shared" si="1"/>
        <v>21924</v>
      </c>
      <c r="I92" s="17"/>
      <c r="J92" s="16">
        <f t="shared" si="82"/>
        <v>0</v>
      </c>
      <c r="K92" s="15">
        <f t="shared" si="83"/>
        <v>200</v>
      </c>
      <c r="L92" s="6">
        <f t="shared" si="78"/>
        <v>21924</v>
      </c>
    </row>
    <row r="93" spans="1:12" ht="18.75" customHeight="1" x14ac:dyDescent="0.25">
      <c r="A93" s="12">
        <v>74</v>
      </c>
      <c r="B93" s="13" t="s">
        <v>87</v>
      </c>
      <c r="C93" s="12" t="s">
        <v>10</v>
      </c>
      <c r="D93" s="14">
        <v>650.03</v>
      </c>
      <c r="E93" s="15">
        <v>1</v>
      </c>
      <c r="F93" s="16">
        <f t="shared" si="4"/>
        <v>650.03</v>
      </c>
      <c r="G93" s="15"/>
      <c r="H93" s="16">
        <f t="shared" si="1"/>
        <v>0</v>
      </c>
      <c r="I93" s="17"/>
      <c r="J93" s="16">
        <f t="shared" ref="J93:J95" si="84">I93*D93</f>
        <v>0</v>
      </c>
      <c r="K93" s="15">
        <f t="shared" ref="K93:K95" si="85">E93+G93-I93</f>
        <v>1</v>
      </c>
      <c r="L93" s="6">
        <f t="shared" si="78"/>
        <v>650.03</v>
      </c>
    </row>
    <row r="94" spans="1:12" ht="15.75" customHeight="1" x14ac:dyDescent="0.25">
      <c r="A94" s="12">
        <v>75</v>
      </c>
      <c r="B94" s="13" t="s">
        <v>88</v>
      </c>
      <c r="C94" s="12" t="s">
        <v>10</v>
      </c>
      <c r="D94" s="14">
        <v>567.1</v>
      </c>
      <c r="E94" s="15">
        <v>15</v>
      </c>
      <c r="F94" s="16">
        <f t="shared" si="4"/>
        <v>8506.5</v>
      </c>
      <c r="G94" s="15"/>
      <c r="H94" s="16">
        <f t="shared" si="1"/>
        <v>0</v>
      </c>
      <c r="I94" s="17"/>
      <c r="J94" s="16">
        <f t="shared" si="84"/>
        <v>0</v>
      </c>
      <c r="K94" s="15">
        <f t="shared" si="85"/>
        <v>15</v>
      </c>
      <c r="L94" s="6">
        <f t="shared" si="78"/>
        <v>8506.5</v>
      </c>
    </row>
    <row r="95" spans="1:12" ht="18.75" customHeight="1" x14ac:dyDescent="0.25">
      <c r="A95" s="12">
        <v>76</v>
      </c>
      <c r="B95" s="13" t="s">
        <v>89</v>
      </c>
      <c r="C95" s="12" t="s">
        <v>10</v>
      </c>
      <c r="D95" s="14">
        <v>878.58</v>
      </c>
      <c r="E95" s="15">
        <v>8</v>
      </c>
      <c r="F95" s="16">
        <f t="shared" si="4"/>
        <v>7028.64</v>
      </c>
      <c r="G95" s="15"/>
      <c r="H95" s="16">
        <f t="shared" si="1"/>
        <v>0</v>
      </c>
      <c r="I95" s="17"/>
      <c r="J95" s="16">
        <f t="shared" si="84"/>
        <v>0</v>
      </c>
      <c r="K95" s="15">
        <f t="shared" si="85"/>
        <v>8</v>
      </c>
      <c r="L95" s="6">
        <f t="shared" si="78"/>
        <v>7028.64</v>
      </c>
    </row>
    <row r="96" spans="1:12" ht="13.5" customHeight="1" x14ac:dyDescent="0.25">
      <c r="A96" s="12">
        <v>77</v>
      </c>
      <c r="B96" s="13" t="s">
        <v>29</v>
      </c>
      <c r="C96" s="12" t="s">
        <v>10</v>
      </c>
      <c r="D96" s="14">
        <v>4972.18</v>
      </c>
      <c r="E96" s="15">
        <v>2</v>
      </c>
      <c r="F96" s="16">
        <f t="shared" si="4"/>
        <v>9944.36</v>
      </c>
      <c r="G96" s="15"/>
      <c r="H96" s="16">
        <f t="shared" si="1"/>
        <v>0</v>
      </c>
      <c r="I96" s="17"/>
      <c r="J96" s="16">
        <f t="shared" ref="J96:J111" si="86">I96*D96</f>
        <v>0</v>
      </c>
      <c r="K96" s="15">
        <f t="shared" ref="K96:K98" si="87">E96+G96-I96</f>
        <v>2</v>
      </c>
      <c r="L96" s="6">
        <f t="shared" si="78"/>
        <v>9944.36</v>
      </c>
    </row>
    <row r="97" spans="1:12" ht="13.5" customHeight="1" x14ac:dyDescent="0.25">
      <c r="A97" s="12">
        <v>78</v>
      </c>
      <c r="B97" s="13" t="s">
        <v>46</v>
      </c>
      <c r="C97" s="12" t="s">
        <v>10</v>
      </c>
      <c r="D97" s="14">
        <v>1126.4960000000001</v>
      </c>
      <c r="E97" s="15">
        <v>2</v>
      </c>
      <c r="F97" s="16">
        <f t="shared" si="4"/>
        <v>2252.9920000000002</v>
      </c>
      <c r="G97" s="15"/>
      <c r="H97" s="16">
        <f t="shared" si="1"/>
        <v>0</v>
      </c>
      <c r="I97" s="17"/>
      <c r="J97" s="16">
        <f t="shared" si="86"/>
        <v>0</v>
      </c>
      <c r="K97" s="15">
        <f t="shared" si="87"/>
        <v>2</v>
      </c>
      <c r="L97" s="6">
        <f t="shared" si="78"/>
        <v>2252.9920000000002</v>
      </c>
    </row>
    <row r="98" spans="1:12" ht="13.5" customHeight="1" x14ac:dyDescent="0.25">
      <c r="A98" s="12">
        <v>79</v>
      </c>
      <c r="B98" s="13" t="s">
        <v>47</v>
      </c>
      <c r="C98" s="12" t="s">
        <v>10</v>
      </c>
      <c r="D98" s="14">
        <v>585.61</v>
      </c>
      <c r="E98" s="15">
        <v>1</v>
      </c>
      <c r="F98" s="16">
        <f t="shared" si="4"/>
        <v>585.61</v>
      </c>
      <c r="G98" s="15"/>
      <c r="H98" s="16">
        <f t="shared" si="1"/>
        <v>0</v>
      </c>
      <c r="I98" s="17"/>
      <c r="J98" s="16">
        <f t="shared" si="86"/>
        <v>0</v>
      </c>
      <c r="K98" s="15">
        <f t="shared" si="87"/>
        <v>1</v>
      </c>
      <c r="L98" s="6">
        <f t="shared" si="78"/>
        <v>585.61</v>
      </c>
    </row>
    <row r="99" spans="1:12" ht="24" customHeight="1" x14ac:dyDescent="0.25">
      <c r="A99" s="12">
        <v>80</v>
      </c>
      <c r="B99" s="13" t="s">
        <v>84</v>
      </c>
      <c r="C99" s="12" t="s">
        <v>10</v>
      </c>
      <c r="D99" s="14">
        <v>475.29</v>
      </c>
      <c r="E99" s="15">
        <v>3</v>
      </c>
      <c r="F99" s="16">
        <f t="shared" si="4"/>
        <v>1425.8700000000001</v>
      </c>
      <c r="G99" s="15">
        <v>20</v>
      </c>
      <c r="H99" s="16">
        <f t="shared" si="1"/>
        <v>9505.8000000000011</v>
      </c>
      <c r="I99" s="17"/>
      <c r="J99" s="16">
        <f t="shared" si="86"/>
        <v>0</v>
      </c>
      <c r="K99" s="15">
        <f t="shared" ref="K99:K100" si="88">E99+G99-I99</f>
        <v>23</v>
      </c>
      <c r="L99" s="6">
        <f t="shared" si="78"/>
        <v>10931.670000000002</v>
      </c>
    </row>
    <row r="100" spans="1:12" ht="24" customHeight="1" x14ac:dyDescent="0.25">
      <c r="A100" s="12">
        <v>81</v>
      </c>
      <c r="B100" s="13" t="s">
        <v>120</v>
      </c>
      <c r="C100" s="12" t="s">
        <v>10</v>
      </c>
      <c r="D100" s="14">
        <v>16.309999999999999</v>
      </c>
      <c r="E100" s="15">
        <v>0</v>
      </c>
      <c r="F100" s="16">
        <f t="shared" si="4"/>
        <v>0</v>
      </c>
      <c r="G100" s="15"/>
      <c r="H100" s="16">
        <f t="shared" si="1"/>
        <v>0</v>
      </c>
      <c r="I100" s="17"/>
      <c r="J100" s="16">
        <f t="shared" si="86"/>
        <v>0</v>
      </c>
      <c r="K100" s="15">
        <f t="shared" si="88"/>
        <v>0</v>
      </c>
      <c r="L100" s="6">
        <f t="shared" si="78"/>
        <v>0</v>
      </c>
    </row>
    <row r="101" spans="1:12" ht="29.25" customHeight="1" x14ac:dyDescent="0.25">
      <c r="A101" s="12">
        <v>82</v>
      </c>
      <c r="B101" s="13" t="s">
        <v>76</v>
      </c>
      <c r="C101" s="12" t="s">
        <v>10</v>
      </c>
      <c r="D101" s="14">
        <v>33.71</v>
      </c>
      <c r="E101" s="15">
        <v>500</v>
      </c>
      <c r="F101" s="16">
        <f t="shared" si="4"/>
        <v>16855</v>
      </c>
      <c r="G101" s="15"/>
      <c r="H101" s="16">
        <f t="shared" si="1"/>
        <v>0</v>
      </c>
      <c r="I101" s="17"/>
      <c r="J101" s="16">
        <f t="shared" si="86"/>
        <v>0</v>
      </c>
      <c r="K101" s="15">
        <f t="shared" ref="K101:K103" si="89">E101+G101-I101</f>
        <v>500</v>
      </c>
      <c r="L101" s="6">
        <f t="shared" si="78"/>
        <v>16855</v>
      </c>
    </row>
    <row r="102" spans="1:12" ht="30" customHeight="1" x14ac:dyDescent="0.25">
      <c r="A102" s="12">
        <v>83</v>
      </c>
      <c r="B102" s="13" t="s">
        <v>77</v>
      </c>
      <c r="C102" s="12" t="s">
        <v>10</v>
      </c>
      <c r="D102" s="14">
        <v>27.16</v>
      </c>
      <c r="E102" s="15">
        <v>100</v>
      </c>
      <c r="F102" s="16">
        <f t="shared" si="4"/>
        <v>2716</v>
      </c>
      <c r="G102" s="15"/>
      <c r="H102" s="16">
        <f t="shared" si="1"/>
        <v>0</v>
      </c>
      <c r="I102" s="17">
        <v>60</v>
      </c>
      <c r="J102" s="16">
        <f t="shared" si="86"/>
        <v>1629.6</v>
      </c>
      <c r="K102" s="15">
        <f t="shared" si="89"/>
        <v>40</v>
      </c>
      <c r="L102" s="6">
        <f t="shared" si="78"/>
        <v>1086.4000000000001</v>
      </c>
    </row>
    <row r="103" spans="1:12" ht="29.25" customHeight="1" x14ac:dyDescent="0.25">
      <c r="A103" s="12">
        <v>84</v>
      </c>
      <c r="B103" s="13" t="s">
        <v>78</v>
      </c>
      <c r="C103" s="12" t="s">
        <v>10</v>
      </c>
      <c r="D103" s="14">
        <v>26.46</v>
      </c>
      <c r="E103" s="15">
        <v>760</v>
      </c>
      <c r="F103" s="16">
        <f t="shared" si="4"/>
        <v>20109.600000000002</v>
      </c>
      <c r="G103" s="15"/>
      <c r="H103" s="16">
        <f t="shared" si="1"/>
        <v>0</v>
      </c>
      <c r="I103" s="17">
        <f>60</f>
        <v>60</v>
      </c>
      <c r="J103" s="16">
        <f t="shared" si="86"/>
        <v>1587.6000000000001</v>
      </c>
      <c r="K103" s="15">
        <f t="shared" si="89"/>
        <v>700</v>
      </c>
      <c r="L103" s="6">
        <f t="shared" si="78"/>
        <v>18522.000000000004</v>
      </c>
    </row>
    <row r="104" spans="1:12" ht="41.25" customHeight="1" x14ac:dyDescent="0.25">
      <c r="A104" s="12">
        <v>85</v>
      </c>
      <c r="B104" s="13" t="s">
        <v>69</v>
      </c>
      <c r="C104" s="12" t="s">
        <v>14</v>
      </c>
      <c r="D104" s="14">
        <v>148.30000000000001</v>
      </c>
      <c r="E104" s="15">
        <v>33</v>
      </c>
      <c r="F104" s="16">
        <f t="shared" si="4"/>
        <v>4893.9000000000005</v>
      </c>
      <c r="G104" s="15"/>
      <c r="H104" s="16">
        <f t="shared" si="1"/>
        <v>0</v>
      </c>
      <c r="I104" s="17">
        <f>5</f>
        <v>5</v>
      </c>
      <c r="J104" s="16">
        <f t="shared" si="86"/>
        <v>741.5</v>
      </c>
      <c r="K104" s="15">
        <f t="shared" ref="K104:K107" si="90">E104+G104-I104</f>
        <v>28</v>
      </c>
      <c r="L104" s="6">
        <f t="shared" ref="L104:L128" si="91">F104+H104-J104</f>
        <v>4152.4000000000005</v>
      </c>
    </row>
    <row r="105" spans="1:12" ht="42" customHeight="1" x14ac:dyDescent="0.25">
      <c r="A105" s="12">
        <v>86</v>
      </c>
      <c r="B105" s="13" t="s">
        <v>70</v>
      </c>
      <c r="C105" s="12" t="s">
        <v>14</v>
      </c>
      <c r="D105" s="14">
        <v>148.30000000000001</v>
      </c>
      <c r="E105" s="15">
        <v>100</v>
      </c>
      <c r="F105" s="16">
        <f t="shared" si="4"/>
        <v>14830.000000000002</v>
      </c>
      <c r="G105" s="15"/>
      <c r="H105" s="16">
        <f t="shared" si="1"/>
        <v>0</v>
      </c>
      <c r="I105" s="17"/>
      <c r="J105" s="16">
        <f t="shared" si="86"/>
        <v>0</v>
      </c>
      <c r="K105" s="15">
        <f t="shared" si="90"/>
        <v>100</v>
      </c>
      <c r="L105" s="6">
        <f t="shared" si="91"/>
        <v>14830.000000000002</v>
      </c>
    </row>
    <row r="106" spans="1:12" ht="19.5" customHeight="1" x14ac:dyDescent="0.25">
      <c r="A106" s="12">
        <v>87</v>
      </c>
      <c r="B106" s="13" t="s">
        <v>83</v>
      </c>
      <c r="C106" s="12" t="s">
        <v>10</v>
      </c>
      <c r="D106" s="14">
        <v>3.61</v>
      </c>
      <c r="E106" s="15">
        <v>5500</v>
      </c>
      <c r="F106" s="16">
        <f t="shared" si="4"/>
        <v>19855</v>
      </c>
      <c r="G106" s="15"/>
      <c r="H106" s="16">
        <f t="shared" si="1"/>
        <v>0</v>
      </c>
      <c r="I106" s="17"/>
      <c r="J106" s="16">
        <f t="shared" si="86"/>
        <v>0</v>
      </c>
      <c r="K106" s="15">
        <f t="shared" si="90"/>
        <v>5500</v>
      </c>
      <c r="L106" s="6">
        <f t="shared" si="91"/>
        <v>19855</v>
      </c>
    </row>
    <row r="107" spans="1:12" ht="19.5" customHeight="1" x14ac:dyDescent="0.25">
      <c r="A107" s="12">
        <v>88</v>
      </c>
      <c r="B107" s="13" t="s">
        <v>130</v>
      </c>
      <c r="C107" s="12" t="s">
        <v>10</v>
      </c>
      <c r="D107" s="14">
        <v>12.35</v>
      </c>
      <c r="E107" s="15"/>
      <c r="F107" s="16"/>
      <c r="G107" s="15">
        <v>300</v>
      </c>
      <c r="H107" s="16">
        <f t="shared" si="1"/>
        <v>3705</v>
      </c>
      <c r="I107" s="17"/>
      <c r="J107" s="16">
        <f t="shared" si="86"/>
        <v>0</v>
      </c>
      <c r="K107" s="15">
        <f t="shared" si="90"/>
        <v>300</v>
      </c>
      <c r="L107" s="6">
        <f t="shared" si="91"/>
        <v>3705</v>
      </c>
    </row>
    <row r="108" spans="1:12" ht="27.75" customHeight="1" x14ac:dyDescent="0.25">
      <c r="A108" s="12">
        <v>89</v>
      </c>
      <c r="B108" s="13" t="s">
        <v>91</v>
      </c>
      <c r="C108" s="12" t="s">
        <v>10</v>
      </c>
      <c r="D108" s="14">
        <v>64.5</v>
      </c>
      <c r="E108" s="15">
        <v>100</v>
      </c>
      <c r="F108" s="16">
        <f t="shared" si="4"/>
        <v>6450</v>
      </c>
      <c r="G108" s="15"/>
      <c r="H108" s="16">
        <f t="shared" si="1"/>
        <v>0</v>
      </c>
      <c r="I108" s="17">
        <f>100</f>
        <v>100</v>
      </c>
      <c r="J108" s="16">
        <f t="shared" si="86"/>
        <v>6450</v>
      </c>
      <c r="K108" s="15">
        <f t="shared" ref="K108" si="92">E108+G108-I108</f>
        <v>0</v>
      </c>
      <c r="L108" s="6">
        <f t="shared" si="91"/>
        <v>0</v>
      </c>
    </row>
    <row r="109" spans="1:12" ht="38.25" customHeight="1" x14ac:dyDescent="0.25">
      <c r="A109" s="12">
        <v>90</v>
      </c>
      <c r="B109" s="13" t="s">
        <v>92</v>
      </c>
      <c r="C109" s="12" t="s">
        <v>10</v>
      </c>
      <c r="D109" s="14">
        <v>78.2</v>
      </c>
      <c r="E109" s="15">
        <v>0</v>
      </c>
      <c r="F109" s="16">
        <f t="shared" si="4"/>
        <v>0</v>
      </c>
      <c r="G109" s="15"/>
      <c r="H109" s="16">
        <f t="shared" si="1"/>
        <v>0</v>
      </c>
      <c r="I109" s="17"/>
      <c r="J109" s="16">
        <f t="shared" si="86"/>
        <v>0</v>
      </c>
      <c r="K109" s="15">
        <f t="shared" ref="K109" si="93">E109+G109-I109</f>
        <v>0</v>
      </c>
      <c r="L109" s="6">
        <f t="shared" si="91"/>
        <v>0</v>
      </c>
    </row>
    <row r="110" spans="1:12" ht="29.25" customHeight="1" x14ac:dyDescent="0.25">
      <c r="A110" s="12">
        <v>91</v>
      </c>
      <c r="B110" s="13" t="s">
        <v>99</v>
      </c>
      <c r="C110" s="12" t="s">
        <v>10</v>
      </c>
      <c r="D110" s="14">
        <v>944.87</v>
      </c>
      <c r="E110" s="15">
        <v>0</v>
      </c>
      <c r="F110" s="16">
        <f t="shared" si="4"/>
        <v>0</v>
      </c>
      <c r="G110" s="15">
        <v>20</v>
      </c>
      <c r="H110" s="16">
        <f t="shared" si="1"/>
        <v>18897.400000000001</v>
      </c>
      <c r="I110" s="17"/>
      <c r="J110" s="16">
        <f t="shared" si="86"/>
        <v>0</v>
      </c>
      <c r="K110" s="15">
        <f t="shared" ref="K110:K111" si="94">E110+G110-I110</f>
        <v>20</v>
      </c>
      <c r="L110" s="6">
        <f t="shared" si="91"/>
        <v>18897.400000000001</v>
      </c>
    </row>
    <row r="111" spans="1:12" ht="29.25" customHeight="1" x14ac:dyDescent="0.25">
      <c r="A111" s="12"/>
      <c r="B111" s="13" t="s">
        <v>99</v>
      </c>
      <c r="C111" s="12" t="s">
        <v>10</v>
      </c>
      <c r="D111" s="14">
        <v>947.16</v>
      </c>
      <c r="E111" s="15"/>
      <c r="F111" s="16"/>
      <c r="G111" s="15">
        <v>20</v>
      </c>
      <c r="H111" s="16">
        <f t="shared" si="1"/>
        <v>18943.2</v>
      </c>
      <c r="I111" s="17"/>
      <c r="J111" s="16">
        <f t="shared" si="86"/>
        <v>0</v>
      </c>
      <c r="K111" s="15">
        <f t="shared" si="94"/>
        <v>20</v>
      </c>
      <c r="L111" s="6">
        <f t="shared" si="91"/>
        <v>18943.2</v>
      </c>
    </row>
    <row r="112" spans="1:12" ht="33.75" customHeight="1" x14ac:dyDescent="0.25">
      <c r="A112" s="12">
        <v>92</v>
      </c>
      <c r="B112" s="13" t="s">
        <v>96</v>
      </c>
      <c r="C112" s="12" t="s">
        <v>10</v>
      </c>
      <c r="D112" s="14">
        <v>608.54999999999995</v>
      </c>
      <c r="E112" s="15">
        <v>10</v>
      </c>
      <c r="F112" s="16">
        <f t="shared" si="4"/>
        <v>6085.5</v>
      </c>
      <c r="G112" s="15"/>
      <c r="H112" s="16">
        <f t="shared" si="1"/>
        <v>0</v>
      </c>
      <c r="I112" s="17"/>
      <c r="J112" s="16">
        <f t="shared" ref="J112" si="95">I112*D112</f>
        <v>0</v>
      </c>
      <c r="K112" s="15">
        <f t="shared" ref="K112" si="96">E112+G112-I112</f>
        <v>10</v>
      </c>
      <c r="L112" s="6">
        <f t="shared" si="91"/>
        <v>6085.5</v>
      </c>
    </row>
    <row r="113" spans="1:12" ht="25.5" customHeight="1" x14ac:dyDescent="0.25">
      <c r="A113" s="12">
        <v>93</v>
      </c>
      <c r="B113" s="13" t="s">
        <v>75</v>
      </c>
      <c r="C113" s="12" t="s">
        <v>10</v>
      </c>
      <c r="D113" s="23">
        <v>19.88</v>
      </c>
      <c r="E113" s="22">
        <v>125</v>
      </c>
      <c r="F113" s="16">
        <f t="shared" ref="F113:F128" si="97">E113*D113</f>
        <v>2485</v>
      </c>
      <c r="G113" s="15"/>
      <c r="H113" s="16">
        <f>G113*D113</f>
        <v>0</v>
      </c>
      <c r="I113" s="17">
        <v>125</v>
      </c>
      <c r="J113" s="16">
        <f t="shared" ref="J113:J122" si="98">I113*D113</f>
        <v>2485</v>
      </c>
      <c r="K113" s="22">
        <f t="shared" ref="K113:K119" si="99">E113+G113-I113</f>
        <v>0</v>
      </c>
      <c r="L113" s="6">
        <f t="shared" si="91"/>
        <v>0</v>
      </c>
    </row>
    <row r="114" spans="1:12" ht="25.5" customHeight="1" x14ac:dyDescent="0.25">
      <c r="A114" s="12">
        <v>94</v>
      </c>
      <c r="B114" s="13" t="s">
        <v>110</v>
      </c>
      <c r="C114" s="12" t="s">
        <v>10</v>
      </c>
      <c r="D114" s="38">
        <v>3650</v>
      </c>
      <c r="E114" s="22">
        <v>0</v>
      </c>
      <c r="F114" s="16">
        <f t="shared" si="97"/>
        <v>0</v>
      </c>
      <c r="G114" s="15"/>
      <c r="H114" s="16">
        <f>G114*D114</f>
        <v>0</v>
      </c>
      <c r="I114" s="17"/>
      <c r="J114" s="16">
        <f t="shared" ref="J114" si="100">I114*D114</f>
        <v>0</v>
      </c>
      <c r="K114" s="22">
        <f t="shared" ref="K114" si="101">E114+G114-I114</f>
        <v>0</v>
      </c>
      <c r="L114" s="6">
        <f t="shared" si="91"/>
        <v>0</v>
      </c>
    </row>
    <row r="115" spans="1:12" ht="48.75" customHeight="1" x14ac:dyDescent="0.25">
      <c r="A115" s="12">
        <v>95</v>
      </c>
      <c r="B115" s="13" t="s">
        <v>133</v>
      </c>
      <c r="C115" s="12" t="s">
        <v>33</v>
      </c>
      <c r="D115" s="14">
        <v>4.92</v>
      </c>
      <c r="E115" s="22">
        <v>0</v>
      </c>
      <c r="F115" s="16">
        <f t="shared" si="97"/>
        <v>0</v>
      </c>
      <c r="G115" s="15">
        <f>30000+15000</f>
        <v>45000</v>
      </c>
      <c r="H115" s="16">
        <f>G115*D115</f>
        <v>221400</v>
      </c>
      <c r="I115" s="17">
        <f>500+500+1000+1000+1000+500+1500+500+1000+1000+200+100+1000+1000+1000+500+1000+500+500+1500+1500+1000+1000+500</f>
        <v>19800</v>
      </c>
      <c r="J115" s="16">
        <f t="shared" si="98"/>
        <v>97416</v>
      </c>
      <c r="K115" s="22">
        <f t="shared" si="99"/>
        <v>25200</v>
      </c>
      <c r="L115" s="6">
        <f t="shared" si="91"/>
        <v>123984</v>
      </c>
    </row>
    <row r="116" spans="1:12" ht="57" customHeight="1" x14ac:dyDescent="0.25">
      <c r="A116" s="12">
        <v>96</v>
      </c>
      <c r="B116" s="13" t="s">
        <v>100</v>
      </c>
      <c r="C116" s="12" t="s">
        <v>33</v>
      </c>
      <c r="D116" s="14">
        <v>17.100000000000001</v>
      </c>
      <c r="E116" s="22">
        <v>1100</v>
      </c>
      <c r="F116" s="16">
        <f t="shared" si="97"/>
        <v>18810</v>
      </c>
      <c r="G116" s="15"/>
      <c r="H116" s="16">
        <f t="shared" ref="H116:H119" si="102">G116*D116</f>
        <v>0</v>
      </c>
      <c r="I116" s="39">
        <f>100+50+50+100+50+50+50+250</f>
        <v>700</v>
      </c>
      <c r="J116" s="16">
        <f t="shared" si="98"/>
        <v>11970.000000000002</v>
      </c>
      <c r="K116" s="22">
        <f t="shared" si="99"/>
        <v>400</v>
      </c>
      <c r="L116" s="6">
        <f t="shared" si="91"/>
        <v>6839.9999999999982</v>
      </c>
    </row>
    <row r="117" spans="1:12" ht="48.75" customHeight="1" x14ac:dyDescent="0.25">
      <c r="A117" s="12">
        <v>97</v>
      </c>
      <c r="B117" s="13" t="s">
        <v>101</v>
      </c>
      <c r="C117" s="12" t="s">
        <v>33</v>
      </c>
      <c r="D117" s="14">
        <v>13.7</v>
      </c>
      <c r="E117" s="22">
        <v>540</v>
      </c>
      <c r="F117" s="16">
        <f t="shared" si="97"/>
        <v>7398</v>
      </c>
      <c r="G117" s="15"/>
      <c r="H117" s="16">
        <f t="shared" si="102"/>
        <v>0</v>
      </c>
      <c r="I117" s="17">
        <f>100+50+100</f>
        <v>250</v>
      </c>
      <c r="J117" s="16">
        <f t="shared" si="98"/>
        <v>3425</v>
      </c>
      <c r="K117" s="22">
        <f t="shared" si="99"/>
        <v>290</v>
      </c>
      <c r="L117" s="6">
        <f t="shared" si="91"/>
        <v>3973</v>
      </c>
    </row>
    <row r="118" spans="1:12" ht="48.75" customHeight="1" x14ac:dyDescent="0.25">
      <c r="A118" s="12">
        <v>98</v>
      </c>
      <c r="B118" s="13" t="s">
        <v>132</v>
      </c>
      <c r="C118" s="12" t="s">
        <v>33</v>
      </c>
      <c r="D118" s="14">
        <v>13.37</v>
      </c>
      <c r="E118" s="22"/>
      <c r="F118" s="16"/>
      <c r="G118" s="15">
        <v>1600</v>
      </c>
      <c r="H118" s="16">
        <f t="shared" si="102"/>
        <v>21392</v>
      </c>
      <c r="I118" s="17">
        <f>200+150</f>
        <v>350</v>
      </c>
      <c r="J118" s="16">
        <f t="shared" si="98"/>
        <v>4679.5</v>
      </c>
      <c r="K118" s="22">
        <f t="shared" si="99"/>
        <v>1250</v>
      </c>
      <c r="L118" s="6">
        <f t="shared" si="91"/>
        <v>16712.5</v>
      </c>
    </row>
    <row r="119" spans="1:12" ht="48.75" customHeight="1" x14ac:dyDescent="0.25">
      <c r="A119" s="12">
        <v>99</v>
      </c>
      <c r="B119" s="13" t="s">
        <v>131</v>
      </c>
      <c r="C119" s="12" t="s">
        <v>33</v>
      </c>
      <c r="D119" s="14">
        <v>16.8</v>
      </c>
      <c r="E119" s="22"/>
      <c r="F119" s="16"/>
      <c r="G119" s="15">
        <v>900</v>
      </c>
      <c r="H119" s="16">
        <f t="shared" si="102"/>
        <v>15120</v>
      </c>
      <c r="I119" s="17"/>
      <c r="J119" s="16"/>
      <c r="K119" s="22">
        <f t="shared" si="99"/>
        <v>900</v>
      </c>
      <c r="L119" s="6">
        <f t="shared" si="91"/>
        <v>15120</v>
      </c>
    </row>
    <row r="120" spans="1:12" ht="31.5" customHeight="1" x14ac:dyDescent="0.25">
      <c r="A120" s="12">
        <v>100</v>
      </c>
      <c r="B120" s="13" t="s">
        <v>97</v>
      </c>
      <c r="C120" s="12" t="s">
        <v>10</v>
      </c>
      <c r="D120" s="14">
        <v>4999</v>
      </c>
      <c r="E120" s="22">
        <v>2</v>
      </c>
      <c r="F120" s="16">
        <f t="shared" si="97"/>
        <v>9998</v>
      </c>
      <c r="G120" s="15"/>
      <c r="H120" s="16">
        <f t="shared" ref="H120:H128" si="103">G120*D120</f>
        <v>0</v>
      </c>
      <c r="I120" s="17"/>
      <c r="J120" s="16">
        <f>I120*D120</f>
        <v>0</v>
      </c>
      <c r="K120" s="22">
        <f>E120+G120-I120</f>
        <v>2</v>
      </c>
      <c r="L120" s="6">
        <f t="shared" si="91"/>
        <v>9998</v>
      </c>
    </row>
    <row r="121" spans="1:12" ht="31.5" customHeight="1" x14ac:dyDescent="0.25">
      <c r="A121" s="12">
        <v>101</v>
      </c>
      <c r="B121" s="13" t="s">
        <v>105</v>
      </c>
      <c r="C121" s="12" t="s">
        <v>10</v>
      </c>
      <c r="D121" s="14">
        <v>5499</v>
      </c>
      <c r="E121" s="22">
        <v>3</v>
      </c>
      <c r="F121" s="16">
        <f t="shared" si="97"/>
        <v>16497</v>
      </c>
      <c r="G121" s="15"/>
      <c r="H121" s="16">
        <f t="shared" si="103"/>
        <v>0</v>
      </c>
      <c r="I121" s="17"/>
      <c r="J121" s="16">
        <f>I121*D121</f>
        <v>0</v>
      </c>
      <c r="K121" s="22">
        <f>E121+G121-I121</f>
        <v>3</v>
      </c>
      <c r="L121" s="6">
        <f t="shared" si="91"/>
        <v>16497</v>
      </c>
    </row>
    <row r="122" spans="1:12" ht="30" customHeight="1" x14ac:dyDescent="0.25">
      <c r="A122" s="12">
        <v>102</v>
      </c>
      <c r="B122" s="13" t="s">
        <v>98</v>
      </c>
      <c r="C122" s="12" t="s">
        <v>10</v>
      </c>
      <c r="D122" s="14">
        <v>516.5</v>
      </c>
      <c r="E122" s="22">
        <v>20</v>
      </c>
      <c r="F122" s="16">
        <f t="shared" si="97"/>
        <v>10330</v>
      </c>
      <c r="G122" s="15"/>
      <c r="H122" s="16">
        <f t="shared" si="103"/>
        <v>0</v>
      </c>
      <c r="I122" s="17"/>
      <c r="J122" s="16">
        <f t="shared" si="98"/>
        <v>0</v>
      </c>
      <c r="K122" s="22">
        <f t="shared" ref="K122" si="104">E122+G122-I122</f>
        <v>20</v>
      </c>
      <c r="L122" s="6">
        <f t="shared" si="91"/>
        <v>10330</v>
      </c>
    </row>
    <row r="123" spans="1:12" ht="44.25" customHeight="1" x14ac:dyDescent="0.25">
      <c r="A123" s="12">
        <v>103</v>
      </c>
      <c r="B123" s="13" t="s">
        <v>104</v>
      </c>
      <c r="C123" s="12" t="s">
        <v>10</v>
      </c>
      <c r="D123" s="14">
        <v>999</v>
      </c>
      <c r="E123" s="22">
        <v>6</v>
      </c>
      <c r="F123" s="16">
        <f>E123*D123</f>
        <v>5994</v>
      </c>
      <c r="G123" s="15"/>
      <c r="H123" s="16">
        <f t="shared" si="103"/>
        <v>0</v>
      </c>
      <c r="I123" s="17"/>
      <c r="J123" s="16">
        <f t="shared" ref="J123:J128" si="105">I123*D123</f>
        <v>0</v>
      </c>
      <c r="K123" s="22">
        <f t="shared" ref="K123:K127" si="106">E123+G123-I123</f>
        <v>6</v>
      </c>
      <c r="L123" s="6">
        <f t="shared" si="91"/>
        <v>5994</v>
      </c>
    </row>
    <row r="124" spans="1:12" ht="44.25" customHeight="1" x14ac:dyDescent="0.25">
      <c r="A124" s="12">
        <v>104</v>
      </c>
      <c r="B124" s="13" t="s">
        <v>126</v>
      </c>
      <c r="C124" s="12" t="s">
        <v>10</v>
      </c>
      <c r="D124" s="14">
        <v>20.149999999999999</v>
      </c>
      <c r="E124" s="22"/>
      <c r="F124" s="16">
        <f t="shared" ref="F124:F126" si="107">E124*D124</f>
        <v>0</v>
      </c>
      <c r="G124" s="15">
        <v>1000</v>
      </c>
      <c r="H124" s="16">
        <f t="shared" si="103"/>
        <v>20150</v>
      </c>
      <c r="I124" s="17">
        <v>1000</v>
      </c>
      <c r="J124" s="16">
        <f t="shared" si="105"/>
        <v>20150</v>
      </c>
      <c r="K124" s="22">
        <f t="shared" si="106"/>
        <v>0</v>
      </c>
      <c r="L124" s="6">
        <f t="shared" si="91"/>
        <v>0</v>
      </c>
    </row>
    <row r="125" spans="1:12" ht="44.25" customHeight="1" x14ac:dyDescent="0.25">
      <c r="A125" s="12">
        <v>105</v>
      </c>
      <c r="B125" s="13" t="s">
        <v>127</v>
      </c>
      <c r="C125" s="12" t="s">
        <v>10</v>
      </c>
      <c r="D125" s="14">
        <v>175.9</v>
      </c>
      <c r="E125" s="22"/>
      <c r="F125" s="16">
        <f t="shared" si="107"/>
        <v>0</v>
      </c>
      <c r="G125" s="15">
        <v>125</v>
      </c>
      <c r="H125" s="16">
        <f t="shared" si="103"/>
        <v>21987.5</v>
      </c>
      <c r="I125" s="17">
        <f>10+20+10+5+2+5+15</f>
        <v>67</v>
      </c>
      <c r="J125" s="16">
        <f t="shared" si="105"/>
        <v>11785.300000000001</v>
      </c>
      <c r="K125" s="22">
        <f t="shared" si="106"/>
        <v>58</v>
      </c>
      <c r="L125" s="6">
        <f t="shared" si="91"/>
        <v>10202.199999999999</v>
      </c>
    </row>
    <row r="126" spans="1:12" ht="44.25" customHeight="1" x14ac:dyDescent="0.25">
      <c r="A126" s="12">
        <v>106</v>
      </c>
      <c r="B126" s="13" t="s">
        <v>128</v>
      </c>
      <c r="C126" s="12" t="s">
        <v>10</v>
      </c>
      <c r="D126" s="14">
        <v>371</v>
      </c>
      <c r="E126" s="22"/>
      <c r="F126" s="16">
        <f t="shared" si="107"/>
        <v>0</v>
      </c>
      <c r="G126" s="15">
        <v>50</v>
      </c>
      <c r="H126" s="16">
        <f t="shared" si="103"/>
        <v>18550</v>
      </c>
      <c r="I126" s="17">
        <f>5+10+5+2+5+15</f>
        <v>42</v>
      </c>
      <c r="J126" s="16">
        <f t="shared" si="105"/>
        <v>15582</v>
      </c>
      <c r="K126" s="22">
        <f t="shared" si="106"/>
        <v>8</v>
      </c>
      <c r="L126" s="6">
        <f t="shared" si="91"/>
        <v>2968</v>
      </c>
    </row>
    <row r="127" spans="1:12" ht="44.25" customHeight="1" x14ac:dyDescent="0.25">
      <c r="A127" s="12">
        <v>107</v>
      </c>
      <c r="B127" s="13" t="s">
        <v>125</v>
      </c>
      <c r="C127" s="12" t="s">
        <v>10</v>
      </c>
      <c r="D127" s="14">
        <v>1.28</v>
      </c>
      <c r="E127" s="22"/>
      <c r="F127" s="16">
        <f>E127*D127</f>
        <v>0</v>
      </c>
      <c r="G127" s="15">
        <v>8000</v>
      </c>
      <c r="H127" s="16">
        <f t="shared" si="103"/>
        <v>10240</v>
      </c>
      <c r="I127" s="17"/>
      <c r="J127" s="16">
        <f t="shared" si="105"/>
        <v>0</v>
      </c>
      <c r="K127" s="22">
        <f t="shared" si="106"/>
        <v>8000</v>
      </c>
      <c r="L127" s="6">
        <f t="shared" si="91"/>
        <v>10240</v>
      </c>
    </row>
    <row r="128" spans="1:12" ht="48" customHeight="1" x14ac:dyDescent="0.25">
      <c r="A128" s="34">
        <v>108</v>
      </c>
      <c r="B128" s="13" t="s">
        <v>107</v>
      </c>
      <c r="C128" s="12" t="s">
        <v>10</v>
      </c>
      <c r="D128" s="14">
        <v>1.26</v>
      </c>
      <c r="E128" s="22">
        <v>500</v>
      </c>
      <c r="F128" s="16">
        <f t="shared" si="97"/>
        <v>630</v>
      </c>
      <c r="G128" s="15"/>
      <c r="H128" s="16">
        <f t="shared" si="103"/>
        <v>0</v>
      </c>
      <c r="I128" s="17"/>
      <c r="J128" s="16">
        <f t="shared" si="105"/>
        <v>0</v>
      </c>
      <c r="K128" s="22">
        <f t="shared" ref="K128" si="108">E128+G128-I128</f>
        <v>500</v>
      </c>
      <c r="L128" s="6">
        <f t="shared" si="91"/>
        <v>630</v>
      </c>
    </row>
    <row r="129" spans="1:12" ht="19.5" customHeight="1" x14ac:dyDescent="0.25">
      <c r="A129" s="34"/>
      <c r="B129" s="24" t="s">
        <v>12</v>
      </c>
      <c r="C129" s="12"/>
      <c r="D129" s="14"/>
      <c r="E129" s="15"/>
      <c r="F129" s="25">
        <f>SUM(F4:F128)</f>
        <v>1216605.1420000002</v>
      </c>
      <c r="G129" s="26"/>
      <c r="H129" s="25">
        <f>SUM(H6:H128)</f>
        <v>615489.22</v>
      </c>
      <c r="I129" s="27"/>
      <c r="J129" s="25">
        <f>SUM(J4:J128)</f>
        <v>359735.17</v>
      </c>
      <c r="K129" s="26"/>
      <c r="L129" s="25">
        <f t="shared" ref="L129" si="109">F129+H129-J129</f>
        <v>1472359.1920000003</v>
      </c>
    </row>
    <row r="130" spans="1:12" ht="19.5" customHeight="1" x14ac:dyDescent="0.25">
      <c r="A130" s="12"/>
      <c r="B130" s="24" t="s">
        <v>90</v>
      </c>
      <c r="C130" s="12"/>
      <c r="D130" s="14"/>
      <c r="E130" s="15"/>
      <c r="F130" s="16"/>
      <c r="G130" s="15"/>
      <c r="H130" s="16"/>
      <c r="I130" s="17"/>
      <c r="J130" s="16"/>
      <c r="K130" s="15"/>
      <c r="L130" s="16"/>
    </row>
    <row r="131" spans="1:12" ht="29.25" customHeight="1" x14ac:dyDescent="0.25">
      <c r="A131" s="12">
        <v>1</v>
      </c>
      <c r="B131" s="13" t="s">
        <v>66</v>
      </c>
      <c r="C131" s="12" t="s">
        <v>10</v>
      </c>
      <c r="D131" s="23">
        <v>5.4569999999999999</v>
      </c>
      <c r="E131" s="15">
        <v>1575</v>
      </c>
      <c r="F131" s="16">
        <f t="shared" si="4"/>
        <v>8594.7749999999996</v>
      </c>
      <c r="G131" s="15">
        <f>7500</f>
        <v>7500</v>
      </c>
      <c r="H131" s="16">
        <f t="shared" si="1"/>
        <v>40927.5</v>
      </c>
      <c r="I131" s="17">
        <f>500+50+500+500+500+500+500+500+1000+500+50+500</f>
        <v>5600</v>
      </c>
      <c r="J131" s="16">
        <f t="shared" ref="J131" si="110">I131*D131</f>
        <v>30559.200000000001</v>
      </c>
      <c r="K131" s="15">
        <f t="shared" si="72"/>
        <v>3475</v>
      </c>
      <c r="L131" s="16">
        <f t="shared" si="72"/>
        <v>18963.075000000001</v>
      </c>
    </row>
    <row r="132" spans="1:12" ht="29.25" customHeight="1" x14ac:dyDescent="0.25">
      <c r="A132" s="12">
        <v>2</v>
      </c>
      <c r="B132" s="13" t="s">
        <v>74</v>
      </c>
      <c r="C132" s="12" t="s">
        <v>10</v>
      </c>
      <c r="D132" s="23">
        <v>9.0950000000000006</v>
      </c>
      <c r="E132" s="22">
        <v>1160</v>
      </c>
      <c r="F132" s="16">
        <f t="shared" si="4"/>
        <v>10550.2</v>
      </c>
      <c r="G132" s="15"/>
      <c r="H132" s="16">
        <f t="shared" si="1"/>
        <v>0</v>
      </c>
      <c r="I132" s="17">
        <f>100</f>
        <v>100</v>
      </c>
      <c r="J132" s="16">
        <f t="shared" ref="J132" si="111">I132*D132</f>
        <v>909.50000000000011</v>
      </c>
      <c r="K132" s="15">
        <f t="shared" ref="K132" si="112">E132+G132-I132</f>
        <v>1060</v>
      </c>
      <c r="L132" s="16">
        <f t="shared" ref="L132" si="113">F132+H132-J132</f>
        <v>9640.7000000000007</v>
      </c>
    </row>
    <row r="133" spans="1:12" ht="11.25" customHeight="1" x14ac:dyDescent="0.25">
      <c r="A133" s="12"/>
      <c r="B133" s="13"/>
      <c r="C133" s="12"/>
      <c r="D133" s="23"/>
      <c r="E133" s="22"/>
      <c r="F133" s="16"/>
      <c r="G133" s="15"/>
      <c r="H133" s="16"/>
      <c r="I133" s="17"/>
      <c r="J133" s="16"/>
      <c r="K133" s="22"/>
      <c r="L133" s="16"/>
    </row>
    <row r="134" spans="1:12" ht="18.75" customHeight="1" x14ac:dyDescent="0.25">
      <c r="A134" s="12"/>
      <c r="B134" s="24" t="s">
        <v>12</v>
      </c>
      <c r="C134" s="12"/>
      <c r="D134" s="23"/>
      <c r="E134" s="22"/>
      <c r="F134" s="25">
        <f>SUM(F130:F132)</f>
        <v>19144.974999999999</v>
      </c>
      <c r="G134" s="26"/>
      <c r="H134" s="25">
        <f>SUM(H130:H132)</f>
        <v>40927.5</v>
      </c>
      <c r="I134" s="27"/>
      <c r="J134" s="25">
        <f>SUM(J130:J132)</f>
        <v>31468.7</v>
      </c>
      <c r="K134" s="28"/>
      <c r="L134" s="25">
        <f t="shared" ref="L134:L135" si="114">F134+H134-J134</f>
        <v>28603.774999999998</v>
      </c>
    </row>
    <row r="135" spans="1:12" ht="94.5" customHeight="1" x14ac:dyDescent="0.25">
      <c r="A135" s="12"/>
      <c r="B135" s="5" t="s">
        <v>102</v>
      </c>
      <c r="C135" s="12" t="s">
        <v>10</v>
      </c>
      <c r="D135" s="32">
        <v>396.85230000000001</v>
      </c>
      <c r="E135" s="7">
        <v>100</v>
      </c>
      <c r="F135" s="33">
        <f>D135*E135</f>
        <v>39685.230000000003</v>
      </c>
      <c r="G135" s="15">
        <v>500</v>
      </c>
      <c r="H135" s="16">
        <f>G135*D135</f>
        <v>198426.15</v>
      </c>
      <c r="I135" s="15"/>
      <c r="J135" s="33">
        <f>I135*D135</f>
        <v>0</v>
      </c>
      <c r="K135" s="15">
        <f>E135+G135-I135</f>
        <v>600</v>
      </c>
      <c r="L135" s="33">
        <f t="shared" si="114"/>
        <v>238111.38</v>
      </c>
    </row>
    <row r="136" spans="1:12" x14ac:dyDescent="0.25">
      <c r="A136" s="34">
        <v>1</v>
      </c>
      <c r="B136" s="30"/>
      <c r="C136" s="29"/>
      <c r="D136" s="31"/>
      <c r="E136" s="29"/>
      <c r="F136" s="37">
        <f>SUM(F135)</f>
        <v>39685.230000000003</v>
      </c>
      <c r="G136" s="29"/>
      <c r="H136" s="35">
        <f>SUM(H135)</f>
        <v>198426.15</v>
      </c>
      <c r="I136" s="29"/>
      <c r="J136" s="36">
        <f>SUM(J135)</f>
        <v>0</v>
      </c>
      <c r="K136" s="29"/>
      <c r="L136" s="35">
        <f>SUM(L135)</f>
        <v>238111.38</v>
      </c>
    </row>
    <row r="137" spans="1:12" x14ac:dyDescent="0.25">
      <c r="A137" s="29"/>
    </row>
  </sheetData>
  <mergeCells count="13">
    <mergeCell ref="B1:B3"/>
    <mergeCell ref="C1:C3"/>
    <mergeCell ref="D1:D3"/>
    <mergeCell ref="A1:A3"/>
    <mergeCell ref="E2:E3"/>
    <mergeCell ref="E1:F1"/>
    <mergeCell ref="G1:J1"/>
    <mergeCell ref="G2:H2"/>
    <mergeCell ref="I2:J2"/>
    <mergeCell ref="K1:L1"/>
    <mergeCell ref="F2:F3"/>
    <mergeCell ref="K2:K3"/>
    <mergeCell ref="L2:L3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2026-10-22T12:04:01Z</dcterms:modified>
</cp:coreProperties>
</file>